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محاضرة تحليل البيانات\للنشر\"/>
    </mc:Choice>
  </mc:AlternateContent>
  <bookViews>
    <workbookView xWindow="0" yWindow="0" windowWidth="23040" windowHeight="9192"/>
  </bookViews>
  <sheets>
    <sheet name="موضوعي ومقالي" sheetId="7" r:id="rId1"/>
    <sheet name="موضوعي فقط" sheetId="5" r:id="rId2"/>
    <sheet name="مقالي فقط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7" l="1"/>
  <c r="H71" i="7"/>
  <c r="H73" i="7" s="1"/>
  <c r="H72" i="7"/>
  <c r="H80" i="7"/>
  <c r="I70" i="7"/>
  <c r="I73" i="7" s="1"/>
  <c r="I71" i="7"/>
  <c r="I72" i="7"/>
  <c r="I80" i="7"/>
  <c r="H74" i="7" l="1"/>
  <c r="I74" i="7"/>
  <c r="L4" i="7"/>
  <c r="L4" i="5"/>
  <c r="P4" i="6"/>
  <c r="I80" i="6"/>
  <c r="J80" i="6"/>
  <c r="K80" i="6"/>
  <c r="M80" i="6"/>
  <c r="N80" i="6"/>
  <c r="O80" i="6"/>
  <c r="Q80" i="6"/>
  <c r="R80" i="6"/>
  <c r="S80" i="6"/>
  <c r="T80" i="6"/>
  <c r="U80" i="6"/>
  <c r="W80" i="6"/>
  <c r="X80" i="6"/>
  <c r="X71" i="6"/>
  <c r="W71" i="6"/>
  <c r="X70" i="6"/>
  <c r="W70" i="6"/>
  <c r="X69" i="6"/>
  <c r="X72" i="6" s="1"/>
  <c r="W69" i="6"/>
  <c r="W72" i="6" s="1"/>
  <c r="W73" i="6" s="1"/>
  <c r="U71" i="6"/>
  <c r="T71" i="6"/>
  <c r="S71" i="6"/>
  <c r="R71" i="6"/>
  <c r="Q71" i="6"/>
  <c r="U70" i="6"/>
  <c r="T70" i="6"/>
  <c r="S70" i="6"/>
  <c r="R70" i="6"/>
  <c r="Q70" i="6"/>
  <c r="U69" i="6"/>
  <c r="U72" i="6" s="1"/>
  <c r="T69" i="6"/>
  <c r="T72" i="6" s="1"/>
  <c r="S69" i="6"/>
  <c r="S72" i="6" s="1"/>
  <c r="R69" i="6"/>
  <c r="R72" i="6" s="1"/>
  <c r="Q69" i="6"/>
  <c r="Q72" i="6" s="1"/>
  <c r="O71" i="6"/>
  <c r="N71" i="6"/>
  <c r="M71" i="6"/>
  <c r="O70" i="6"/>
  <c r="N70" i="6"/>
  <c r="M70" i="6"/>
  <c r="O69" i="6"/>
  <c r="O72" i="6" s="1"/>
  <c r="N69" i="6"/>
  <c r="N72" i="6" s="1"/>
  <c r="M69" i="6"/>
  <c r="M72" i="6" s="1"/>
  <c r="M73" i="6" s="1"/>
  <c r="K71" i="6"/>
  <c r="J71" i="6"/>
  <c r="I71" i="6"/>
  <c r="K70" i="6"/>
  <c r="J70" i="6"/>
  <c r="I70" i="6"/>
  <c r="K69" i="6"/>
  <c r="K72" i="6" s="1"/>
  <c r="J69" i="6"/>
  <c r="J72" i="6" s="1"/>
  <c r="I69" i="6"/>
  <c r="I72" i="6" s="1"/>
  <c r="I73" i="6" s="1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W75" i="6" l="1"/>
  <c r="X73" i="6"/>
  <c r="X74" i="6" s="1"/>
  <c r="X75" i="6"/>
  <c r="W74" i="6"/>
  <c r="Q75" i="6"/>
  <c r="U75" i="6"/>
  <c r="S73" i="6"/>
  <c r="S74" i="6" s="1"/>
  <c r="S75" i="6"/>
  <c r="R75" i="6"/>
  <c r="R73" i="6"/>
  <c r="R74" i="6" s="1"/>
  <c r="T73" i="6"/>
  <c r="T74" i="6" s="1"/>
  <c r="T75" i="6"/>
  <c r="Q73" i="6"/>
  <c r="Q74" i="6" s="1"/>
  <c r="U73" i="6"/>
  <c r="U74" i="6" s="1"/>
  <c r="M75" i="6"/>
  <c r="N75" i="6"/>
  <c r="O75" i="6"/>
  <c r="N73" i="6"/>
  <c r="N74" i="6" s="1"/>
  <c r="O73" i="6"/>
  <c r="O74" i="6" s="1"/>
  <c r="M74" i="6"/>
  <c r="I75" i="6"/>
  <c r="J75" i="6"/>
  <c r="K75" i="6"/>
  <c r="J73" i="6"/>
  <c r="J74" i="6" s="1"/>
  <c r="K73" i="6"/>
  <c r="K74" i="6" s="1"/>
  <c r="I74" i="6"/>
  <c r="Y59" i="6"/>
  <c r="Y51" i="6"/>
  <c r="Y55" i="6"/>
  <c r="Y62" i="6"/>
  <c r="Y58" i="6"/>
  <c r="Y54" i="6"/>
  <c r="Y50" i="6"/>
  <c r="Y46" i="6"/>
  <c r="Y42" i="6"/>
  <c r="Y38" i="6"/>
  <c r="Y34" i="6"/>
  <c r="Y30" i="6"/>
  <c r="Y26" i="6"/>
  <c r="Y22" i="6"/>
  <c r="Y18" i="6"/>
  <c r="Y14" i="6"/>
  <c r="Y10" i="6"/>
  <c r="Y6" i="6"/>
  <c r="Y61" i="6"/>
  <c r="Y57" i="6"/>
  <c r="Y53" i="6"/>
  <c r="Y49" i="6"/>
  <c r="Y45" i="6"/>
  <c r="Y41" i="6"/>
  <c r="Y37" i="6"/>
  <c r="Y33" i="6"/>
  <c r="Y29" i="6"/>
  <c r="Y25" i="6"/>
  <c r="Y21" i="6"/>
  <c r="Y17" i="6"/>
  <c r="Y13" i="6"/>
  <c r="Y9" i="6"/>
  <c r="Y5" i="6"/>
  <c r="Y47" i="6"/>
  <c r="Y43" i="6"/>
  <c r="Y39" i="6"/>
  <c r="Y35" i="6"/>
  <c r="Y31" i="6"/>
  <c r="Y27" i="6"/>
  <c r="Y23" i="6"/>
  <c r="Y19" i="6"/>
  <c r="Y15" i="6"/>
  <c r="Y11" i="6"/>
  <c r="Y7" i="6"/>
  <c r="Y60" i="6"/>
  <c r="Y56" i="6"/>
  <c r="Y52" i="6"/>
  <c r="Y48" i="6"/>
  <c r="Y44" i="6"/>
  <c r="Y40" i="6"/>
  <c r="Y36" i="6"/>
  <c r="Y32" i="6"/>
  <c r="Y28" i="6"/>
  <c r="Y24" i="6"/>
  <c r="Y20" i="6"/>
  <c r="Y16" i="6"/>
  <c r="Y12" i="6"/>
  <c r="Y8" i="6"/>
  <c r="Y4" i="6"/>
  <c r="B82" i="6" l="1"/>
  <c r="U78" i="5" l="1"/>
  <c r="U79" i="5" s="1"/>
  <c r="U80" i="5" s="1"/>
  <c r="V78" i="5"/>
  <c r="V79" i="5" s="1"/>
  <c r="V80" i="5" s="1"/>
  <c r="V81" i="5" s="1"/>
  <c r="X78" i="5"/>
  <c r="X79" i="5" s="1"/>
  <c r="Y78" i="5"/>
  <c r="Y79" i="5" s="1"/>
  <c r="Z78" i="5"/>
  <c r="Z79" i="5" s="1"/>
  <c r="Z80" i="5" s="1"/>
  <c r="Z81" i="5" s="1"/>
  <c r="AA78" i="5"/>
  <c r="AA79" i="5" s="1"/>
  <c r="AA80" i="5" s="1"/>
  <c r="AA81" i="5" s="1"/>
  <c r="AB78" i="5"/>
  <c r="AB79" i="5" s="1"/>
  <c r="AC78" i="5"/>
  <c r="AC79" i="5" s="1"/>
  <c r="AC80" i="5" s="1"/>
  <c r="AD78" i="5"/>
  <c r="AD79" i="5" s="1"/>
  <c r="AD80" i="5" s="1"/>
  <c r="AD81" i="5" s="1"/>
  <c r="AE78" i="5"/>
  <c r="AE79" i="5" s="1"/>
  <c r="AE80" i="5" s="1"/>
  <c r="AF78" i="5"/>
  <c r="AF79" i="5" s="1"/>
  <c r="AG78" i="5"/>
  <c r="AG79" i="5" s="1"/>
  <c r="AI78" i="5"/>
  <c r="AI79" i="5" s="1"/>
  <c r="AI80" i="5" s="1"/>
  <c r="AJ78" i="5"/>
  <c r="AJ79" i="5" s="1"/>
  <c r="AK78" i="5"/>
  <c r="AK79" i="5" s="1"/>
  <c r="AK80" i="5" s="1"/>
  <c r="AL78" i="5"/>
  <c r="AL79" i="5" s="1"/>
  <c r="AL80" i="5" s="1"/>
  <c r="AL81" i="5" s="1"/>
  <c r="AM78" i="5"/>
  <c r="AM79" i="5" s="1"/>
  <c r="AM80" i="5" s="1"/>
  <c r="AM81" i="5" s="1"/>
  <c r="AN78" i="5"/>
  <c r="AN79" i="5" s="1"/>
  <c r="AO78" i="5"/>
  <c r="AO79" i="5" s="1"/>
  <c r="AO80" i="5" s="1"/>
  <c r="AP78" i="5"/>
  <c r="AP79" i="5" s="1"/>
  <c r="AP80" i="5" s="1"/>
  <c r="AP81" i="5" s="1"/>
  <c r="AQ78" i="5"/>
  <c r="AQ79" i="5" s="1"/>
  <c r="AQ80" i="5" s="1"/>
  <c r="AQ81" i="5" s="1"/>
  <c r="AR78" i="5"/>
  <c r="AR79" i="5" s="1"/>
  <c r="AT78" i="5"/>
  <c r="AT79" i="5" s="1"/>
  <c r="AT80" i="5" s="1"/>
  <c r="AT81" i="5" s="1"/>
  <c r="AU78" i="5"/>
  <c r="AU79" i="5" s="1"/>
  <c r="AU80" i="5" s="1"/>
  <c r="AV78" i="5"/>
  <c r="AV79" i="5" s="1"/>
  <c r="AW78" i="5"/>
  <c r="AW79" i="5" s="1"/>
  <c r="AW80" i="5" s="1"/>
  <c r="AW81" i="5" s="1"/>
  <c r="AX78" i="5"/>
  <c r="AX79" i="5" s="1"/>
  <c r="AX80" i="5" s="1"/>
  <c r="AX81" i="5" s="1"/>
  <c r="AY78" i="5"/>
  <c r="AY79" i="5" s="1"/>
  <c r="AZ78" i="5"/>
  <c r="AZ79" i="5" s="1"/>
  <c r="BA78" i="5"/>
  <c r="BA79" i="5" s="1"/>
  <c r="BA80" i="5" s="1"/>
  <c r="BB78" i="5"/>
  <c r="BB79" i="5" s="1"/>
  <c r="BB80" i="5" s="1"/>
  <c r="BB81" i="5" s="1"/>
  <c r="BC78" i="5"/>
  <c r="BC79" i="5" s="1"/>
  <c r="BE78" i="5"/>
  <c r="BE79" i="5" s="1"/>
  <c r="BE80" i="5" s="1"/>
  <c r="BE81" i="5" s="1"/>
  <c r="BF78" i="5"/>
  <c r="BF79" i="5" s="1"/>
  <c r="BF80" i="5" s="1"/>
  <c r="BF81" i="5" s="1"/>
  <c r="BG78" i="5"/>
  <c r="BG79" i="5" s="1"/>
  <c r="BG80" i="5" s="1"/>
  <c r="BG81" i="5" s="1"/>
  <c r="BH78" i="5"/>
  <c r="BH79" i="5" s="1"/>
  <c r="BI78" i="5"/>
  <c r="BI79" i="5" s="1"/>
  <c r="BI80" i="5" s="1"/>
  <c r="BI81" i="5" s="1"/>
  <c r="BJ78" i="5"/>
  <c r="BJ79" i="5" s="1"/>
  <c r="BJ80" i="5" s="1"/>
  <c r="BJ81" i="5" s="1"/>
  <c r="BK78" i="5"/>
  <c r="BK79" i="5" s="1"/>
  <c r="BK80" i="5" s="1"/>
  <c r="BL78" i="5"/>
  <c r="BL79" i="5" s="1"/>
  <c r="BM78" i="5"/>
  <c r="BM79" i="5" s="1"/>
  <c r="BM80" i="5" s="1"/>
  <c r="BM81" i="5" s="1"/>
  <c r="BN78" i="5"/>
  <c r="BN79" i="5" s="1"/>
  <c r="BN80" i="5" s="1"/>
  <c r="BN81" i="5" s="1"/>
  <c r="U69" i="5"/>
  <c r="V69" i="5"/>
  <c r="X69" i="5"/>
  <c r="Y69" i="5"/>
  <c r="Z69" i="5"/>
  <c r="AA69" i="5"/>
  <c r="AB69" i="5"/>
  <c r="AC69" i="5"/>
  <c r="AD69" i="5"/>
  <c r="AE69" i="5"/>
  <c r="AF69" i="5"/>
  <c r="AG69" i="5"/>
  <c r="AI69" i="5"/>
  <c r="AJ69" i="5"/>
  <c r="AK69" i="5"/>
  <c r="AL69" i="5"/>
  <c r="AM69" i="5"/>
  <c r="AN69" i="5"/>
  <c r="AO69" i="5"/>
  <c r="AP69" i="5"/>
  <c r="AQ69" i="5"/>
  <c r="AR69" i="5"/>
  <c r="AT69" i="5"/>
  <c r="AU69" i="5"/>
  <c r="AV69" i="5"/>
  <c r="AW69" i="5"/>
  <c r="AX69" i="5"/>
  <c r="AY69" i="5"/>
  <c r="AZ69" i="5"/>
  <c r="BA69" i="5"/>
  <c r="BB69" i="5"/>
  <c r="BC69" i="5"/>
  <c r="BE69" i="5"/>
  <c r="BF69" i="5"/>
  <c r="BG69" i="5"/>
  <c r="BH69" i="5"/>
  <c r="BI69" i="5"/>
  <c r="BJ69" i="5"/>
  <c r="BK69" i="5"/>
  <c r="BL69" i="5"/>
  <c r="BM69" i="5"/>
  <c r="BN69" i="5"/>
  <c r="U70" i="5"/>
  <c r="V70" i="5"/>
  <c r="X70" i="5"/>
  <c r="Y70" i="5"/>
  <c r="Z70" i="5"/>
  <c r="AA70" i="5"/>
  <c r="AB70" i="5"/>
  <c r="AC70" i="5"/>
  <c r="AD70" i="5"/>
  <c r="AE70" i="5"/>
  <c r="AF70" i="5"/>
  <c r="AG70" i="5"/>
  <c r="AI70" i="5"/>
  <c r="AJ70" i="5"/>
  <c r="AK70" i="5"/>
  <c r="AL70" i="5"/>
  <c r="AM70" i="5"/>
  <c r="AN70" i="5"/>
  <c r="AO70" i="5"/>
  <c r="AP70" i="5"/>
  <c r="AQ70" i="5"/>
  <c r="AR70" i="5"/>
  <c r="AT70" i="5"/>
  <c r="AU70" i="5"/>
  <c r="AV70" i="5"/>
  <c r="AW70" i="5"/>
  <c r="AX70" i="5"/>
  <c r="AY70" i="5"/>
  <c r="AZ70" i="5"/>
  <c r="BA70" i="5"/>
  <c r="BB70" i="5"/>
  <c r="BC70" i="5"/>
  <c r="BE70" i="5"/>
  <c r="BF70" i="5"/>
  <c r="BG70" i="5"/>
  <c r="BH70" i="5"/>
  <c r="BI70" i="5"/>
  <c r="BJ70" i="5"/>
  <c r="BK70" i="5"/>
  <c r="BL70" i="5"/>
  <c r="BM70" i="5"/>
  <c r="BN70" i="5"/>
  <c r="U68" i="5"/>
  <c r="V68" i="5"/>
  <c r="X68" i="5"/>
  <c r="Y68" i="5"/>
  <c r="Z68" i="5"/>
  <c r="AA68" i="5"/>
  <c r="AB68" i="5"/>
  <c r="AC68" i="5"/>
  <c r="AD68" i="5"/>
  <c r="AE68" i="5"/>
  <c r="AF68" i="5"/>
  <c r="AG68" i="5"/>
  <c r="AI68" i="5"/>
  <c r="AJ68" i="5"/>
  <c r="AK68" i="5"/>
  <c r="AL68" i="5"/>
  <c r="AM68" i="5"/>
  <c r="AN68" i="5"/>
  <c r="AO68" i="5"/>
  <c r="AP68" i="5"/>
  <c r="AQ68" i="5"/>
  <c r="AR68" i="5"/>
  <c r="AT68" i="5"/>
  <c r="AU68" i="5"/>
  <c r="AV68" i="5"/>
  <c r="AW68" i="5"/>
  <c r="AX68" i="5"/>
  <c r="AY68" i="5"/>
  <c r="AZ68" i="5"/>
  <c r="BA68" i="5"/>
  <c r="BB68" i="5"/>
  <c r="BC68" i="5"/>
  <c r="BE68" i="5"/>
  <c r="BF68" i="5"/>
  <c r="BG68" i="5"/>
  <c r="BH68" i="5"/>
  <c r="BI68" i="5"/>
  <c r="BJ68" i="5"/>
  <c r="BK68" i="5"/>
  <c r="BL68" i="5"/>
  <c r="BM68" i="5"/>
  <c r="BN68" i="5"/>
  <c r="AE81" i="5" l="1"/>
  <c r="U81" i="5"/>
  <c r="AO81" i="5"/>
  <c r="BC80" i="5"/>
  <c r="BC81" i="5" s="1"/>
  <c r="AG80" i="5"/>
  <c r="AG81" i="5" s="1"/>
  <c r="Y80" i="5"/>
  <c r="Y81" i="5" s="1"/>
  <c r="AY80" i="5"/>
  <c r="AY81" i="5" s="1"/>
  <c r="BK81" i="5"/>
  <c r="AU81" i="5"/>
  <c r="AK81" i="5"/>
  <c r="AC81" i="5"/>
  <c r="BA81" i="5"/>
  <c r="AI81" i="5"/>
  <c r="BH80" i="5"/>
  <c r="BH81" i="5" s="1"/>
  <c r="AB80" i="5"/>
  <c r="AB81" i="5" s="1"/>
  <c r="AR80" i="5"/>
  <c r="AR81" i="5" s="1"/>
  <c r="AN80" i="5"/>
  <c r="AN81" i="5" s="1"/>
  <c r="AJ80" i="5"/>
  <c r="AJ81" i="5" s="1"/>
  <c r="BL80" i="5"/>
  <c r="BL81" i="5" s="1"/>
  <c r="AF80" i="5"/>
  <c r="AF81" i="5" s="1"/>
  <c r="X80" i="5"/>
  <c r="X81" i="5" s="1"/>
  <c r="AZ80" i="5"/>
  <c r="AZ81" i="5" s="1"/>
  <c r="AV80" i="5"/>
  <c r="AV81" i="5" s="1"/>
  <c r="BM71" i="5"/>
  <c r="BI71" i="5"/>
  <c r="BE71" i="5"/>
  <c r="AZ71" i="5"/>
  <c r="AV71" i="5"/>
  <c r="AQ72" i="5"/>
  <c r="AM72" i="5"/>
  <c r="AI72" i="5"/>
  <c r="AD72" i="5"/>
  <c r="Z72" i="5"/>
  <c r="U71" i="5"/>
  <c r="BN71" i="5"/>
  <c r="BJ71" i="5"/>
  <c r="BF71" i="5"/>
  <c r="AR71" i="5"/>
  <c r="AN71" i="5"/>
  <c r="AJ71" i="5"/>
  <c r="V71" i="5"/>
  <c r="BK72" i="5"/>
  <c r="BG72" i="5"/>
  <c r="BB72" i="5"/>
  <c r="AX72" i="5"/>
  <c r="AT72" i="5"/>
  <c r="AO71" i="5"/>
  <c r="AK71" i="5"/>
  <c r="AF71" i="5"/>
  <c r="AB71" i="5"/>
  <c r="X71" i="5"/>
  <c r="BL72" i="5"/>
  <c r="BH72" i="5"/>
  <c r="BJ72" i="5"/>
  <c r="BA71" i="5"/>
  <c r="AW71" i="5"/>
  <c r="AE72" i="5"/>
  <c r="AA72" i="5"/>
  <c r="BF72" i="5"/>
  <c r="AD71" i="5"/>
  <c r="Z71" i="5"/>
  <c r="AF72" i="5"/>
  <c r="AB72" i="5"/>
  <c r="X72" i="5"/>
  <c r="AP71" i="5"/>
  <c r="AL71" i="5"/>
  <c r="AR72" i="5"/>
  <c r="AN72" i="5"/>
  <c r="AJ72" i="5"/>
  <c r="BL71" i="5"/>
  <c r="BH71" i="5"/>
  <c r="BC72" i="5"/>
  <c r="AY72" i="5"/>
  <c r="AU72" i="5"/>
  <c r="AP72" i="5"/>
  <c r="AL72" i="5"/>
  <c r="AG71" i="5"/>
  <c r="AC71" i="5"/>
  <c r="Y71" i="5"/>
  <c r="BN72" i="5"/>
  <c r="V72" i="5"/>
  <c r="BB71" i="5"/>
  <c r="AX71" i="5"/>
  <c r="AT71" i="5"/>
  <c r="AZ72" i="5"/>
  <c r="AV72" i="5"/>
  <c r="BM72" i="5"/>
  <c r="BI72" i="5"/>
  <c r="BE72" i="5"/>
  <c r="BA72" i="5"/>
  <c r="AW72" i="5"/>
  <c r="AO72" i="5"/>
  <c r="AK72" i="5"/>
  <c r="AG72" i="5"/>
  <c r="AC72" i="5"/>
  <c r="Y72" i="5"/>
  <c r="U72" i="5"/>
  <c r="BK71" i="5"/>
  <c r="BG71" i="5"/>
  <c r="BC71" i="5"/>
  <c r="AY71" i="5"/>
  <c r="AU71" i="5"/>
  <c r="AQ71" i="5"/>
  <c r="AM71" i="5"/>
  <c r="AI71" i="5"/>
  <c r="AE71" i="5"/>
  <c r="AA71" i="5"/>
  <c r="W13" i="5" l="1"/>
  <c r="AH10" i="5"/>
  <c r="AH6" i="5"/>
  <c r="BO4" i="5"/>
  <c r="BO5" i="5"/>
  <c r="BO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D4" i="5"/>
  <c r="BD5" i="5"/>
  <c r="BD6" i="5"/>
  <c r="BD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D62" i="5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H4" i="5"/>
  <c r="AH5" i="5"/>
  <c r="AH7" i="5"/>
  <c r="AH8" i="5"/>
  <c r="AH9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W4" i="5"/>
  <c r="W5" i="5"/>
  <c r="W6" i="5"/>
  <c r="W7" i="5"/>
  <c r="W8" i="5"/>
  <c r="W9" i="5"/>
  <c r="W10" i="5"/>
  <c r="W11" i="5"/>
  <c r="W12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BP57" i="5" l="1"/>
  <c r="AH10" i="7" l="1"/>
  <c r="C80" i="7"/>
  <c r="D80" i="7"/>
  <c r="E80" i="7"/>
  <c r="F80" i="7"/>
  <c r="G80" i="7"/>
  <c r="J80" i="7"/>
  <c r="K80" i="7"/>
  <c r="M80" i="7"/>
  <c r="N80" i="7"/>
  <c r="O80" i="7"/>
  <c r="P80" i="7"/>
  <c r="Q80" i="7"/>
  <c r="R80" i="7"/>
  <c r="S80" i="7"/>
  <c r="T80" i="7"/>
  <c r="U80" i="7"/>
  <c r="V80" i="7"/>
  <c r="Y80" i="7"/>
  <c r="Z80" i="7"/>
  <c r="AA80" i="7"/>
  <c r="AB80" i="7"/>
  <c r="AC80" i="7"/>
  <c r="AE80" i="7"/>
  <c r="AF80" i="7"/>
  <c r="AG80" i="7"/>
  <c r="AI80" i="7"/>
  <c r="AJ80" i="7"/>
  <c r="B80" i="7"/>
  <c r="B79" i="7"/>
  <c r="AJ72" i="7"/>
  <c r="AI72" i="7"/>
  <c r="AJ71" i="7"/>
  <c r="AI71" i="7"/>
  <c r="AG72" i="7"/>
  <c r="AF72" i="7"/>
  <c r="AE72" i="7"/>
  <c r="AG71" i="7"/>
  <c r="AF71" i="7"/>
  <c r="AE71" i="7"/>
  <c r="Z71" i="7"/>
  <c r="AA71" i="7"/>
  <c r="AB71" i="7"/>
  <c r="AC71" i="7"/>
  <c r="Z72" i="7"/>
  <c r="AA72" i="7"/>
  <c r="AB72" i="7"/>
  <c r="AC72" i="7"/>
  <c r="Y72" i="7"/>
  <c r="Y71" i="7"/>
  <c r="AJ70" i="7"/>
  <c r="AJ73" i="7" s="1"/>
  <c r="AJ74" i="7" s="1"/>
  <c r="AI70" i="7"/>
  <c r="AI73" i="7" s="1"/>
  <c r="AI74" i="7" s="1"/>
  <c r="AG70" i="7"/>
  <c r="AG73" i="7" s="1"/>
  <c r="AG74" i="7" s="1"/>
  <c r="AF70" i="7"/>
  <c r="AF73" i="7" s="1"/>
  <c r="AF74" i="7" s="1"/>
  <c r="AE70" i="7"/>
  <c r="AE73" i="7" s="1"/>
  <c r="AE74" i="7" s="1"/>
  <c r="AA70" i="7"/>
  <c r="AA73" i="7" s="1"/>
  <c r="AA74" i="7" s="1"/>
  <c r="AB70" i="7"/>
  <c r="AB73" i="7" s="1"/>
  <c r="AB74" i="7" s="1"/>
  <c r="AC70" i="7"/>
  <c r="AC73" i="7" s="1"/>
  <c r="AC74" i="7" s="1"/>
  <c r="AD4" i="7"/>
  <c r="AD5" i="7"/>
  <c r="AD6" i="7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H4" i="7"/>
  <c r="AH5" i="7"/>
  <c r="AH6" i="7"/>
  <c r="AH7" i="7"/>
  <c r="AH8" i="7"/>
  <c r="AH9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AH56" i="7"/>
  <c r="AH57" i="7"/>
  <c r="AH58" i="7"/>
  <c r="AH59" i="7"/>
  <c r="AH60" i="7"/>
  <c r="AH61" i="7"/>
  <c r="AH62" i="7"/>
  <c r="B81" i="7" l="1"/>
  <c r="AI76" i="7"/>
  <c r="AJ76" i="7"/>
  <c r="AG76" i="7"/>
  <c r="AE76" i="7"/>
  <c r="AF76" i="7"/>
  <c r="AA76" i="7"/>
  <c r="AC76" i="7"/>
  <c r="AB76" i="7"/>
  <c r="AI75" i="7"/>
  <c r="AJ75" i="7"/>
  <c r="AF75" i="7"/>
  <c r="AE75" i="7"/>
  <c r="AG75" i="7"/>
  <c r="AB75" i="7"/>
  <c r="AC75" i="7"/>
  <c r="AA75" i="7"/>
  <c r="N71" i="7" l="1"/>
  <c r="O71" i="7"/>
  <c r="P71" i="7"/>
  <c r="Q71" i="7"/>
  <c r="R71" i="7"/>
  <c r="S71" i="7"/>
  <c r="T71" i="7"/>
  <c r="U71" i="7"/>
  <c r="V71" i="7"/>
  <c r="N72" i="7"/>
  <c r="O72" i="7"/>
  <c r="P72" i="7"/>
  <c r="Q72" i="7"/>
  <c r="R72" i="7"/>
  <c r="S72" i="7"/>
  <c r="T72" i="7"/>
  <c r="U72" i="7"/>
  <c r="V72" i="7"/>
  <c r="M72" i="7"/>
  <c r="M71" i="7"/>
  <c r="C71" i="7"/>
  <c r="D71" i="7"/>
  <c r="E71" i="7"/>
  <c r="F71" i="7"/>
  <c r="G71" i="7"/>
  <c r="J71" i="7"/>
  <c r="K71" i="7"/>
  <c r="C72" i="7"/>
  <c r="D72" i="7"/>
  <c r="E72" i="7"/>
  <c r="F72" i="7"/>
  <c r="G72" i="7"/>
  <c r="J72" i="7"/>
  <c r="K72" i="7"/>
  <c r="B72" i="7"/>
  <c r="B71" i="7"/>
  <c r="Y70" i="7" l="1"/>
  <c r="Y73" i="7" s="1"/>
  <c r="Y76" i="7" s="1"/>
  <c r="V70" i="7"/>
  <c r="U70" i="7"/>
  <c r="U74" i="7" s="1"/>
  <c r="T70" i="7"/>
  <c r="S70" i="7"/>
  <c r="R70" i="7"/>
  <c r="Q70" i="7"/>
  <c r="Q74" i="7" s="1"/>
  <c r="P70" i="7"/>
  <c r="O70" i="7"/>
  <c r="N70" i="7"/>
  <c r="M70" i="7"/>
  <c r="M74" i="7" s="1"/>
  <c r="C70" i="7"/>
  <c r="D70" i="7"/>
  <c r="E70" i="7"/>
  <c r="F70" i="7"/>
  <c r="F74" i="7" s="1"/>
  <c r="G70" i="7"/>
  <c r="J70" i="7"/>
  <c r="J74" i="7" s="1"/>
  <c r="K70" i="7"/>
  <c r="B70" i="7"/>
  <c r="B73" i="7" s="1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Y74" i="7" l="1"/>
  <c r="Y75" i="7" s="1"/>
  <c r="AK59" i="7"/>
  <c r="AK55" i="7"/>
  <c r="AL55" i="7" s="1"/>
  <c r="AK51" i="7"/>
  <c r="AL51" i="7" s="1"/>
  <c r="AK47" i="7"/>
  <c r="AL47" i="7" s="1"/>
  <c r="AK43" i="7"/>
  <c r="AL43" i="7" s="1"/>
  <c r="AK39" i="7"/>
  <c r="AL39" i="7" s="1"/>
  <c r="AK35" i="7"/>
  <c r="AL35" i="7" s="1"/>
  <c r="AK31" i="7"/>
  <c r="AL31" i="7" s="1"/>
  <c r="AK27" i="7"/>
  <c r="AL27" i="7" s="1"/>
  <c r="AK23" i="7"/>
  <c r="AL23" i="7" s="1"/>
  <c r="AK19" i="7"/>
  <c r="AL19" i="7" s="1"/>
  <c r="AK15" i="7"/>
  <c r="AK11" i="7"/>
  <c r="AL11" i="7" s="1"/>
  <c r="AK7" i="7"/>
  <c r="AL7" i="7" s="1"/>
  <c r="AK53" i="7"/>
  <c r="AL53" i="7" s="1"/>
  <c r="AK49" i="7"/>
  <c r="AL49" i="7" s="1"/>
  <c r="AK37" i="7"/>
  <c r="AL37" i="7" s="1"/>
  <c r="AK33" i="7"/>
  <c r="AL33" i="7" s="1"/>
  <c r="AK21" i="7"/>
  <c r="AL21" i="7" s="1"/>
  <c r="AK17" i="7"/>
  <c r="AL17" i="7" s="1"/>
  <c r="AK5" i="7"/>
  <c r="AL5" i="7" s="1"/>
  <c r="AK18" i="7"/>
  <c r="AL18" i="7" s="1"/>
  <c r="AK54" i="7"/>
  <c r="AL54" i="7" s="1"/>
  <c r="AK38" i="7"/>
  <c r="AL38" i="7" s="1"/>
  <c r="AK50" i="7"/>
  <c r="AL50" i="7" s="1"/>
  <c r="AK34" i="7"/>
  <c r="AL34" i="7" s="1"/>
  <c r="AK22" i="7"/>
  <c r="AL22" i="7" s="1"/>
  <c r="AK6" i="7"/>
  <c r="AL6" i="7" s="1"/>
  <c r="AK62" i="7"/>
  <c r="AL62" i="7" s="1"/>
  <c r="AK58" i="7"/>
  <c r="AL58" i="7" s="1"/>
  <c r="AK46" i="7"/>
  <c r="AL46" i="7" s="1"/>
  <c r="AK42" i="7"/>
  <c r="AL42" i="7" s="1"/>
  <c r="AK30" i="7"/>
  <c r="AL30" i="7" s="1"/>
  <c r="AK26" i="7"/>
  <c r="AL26" i="7" s="1"/>
  <c r="AK14" i="7"/>
  <c r="AL14" i="7" s="1"/>
  <c r="AK10" i="7"/>
  <c r="AL10" i="7" s="1"/>
  <c r="AK61" i="7"/>
  <c r="AL61" i="7" s="1"/>
  <c r="AK57" i="7"/>
  <c r="AL57" i="7" s="1"/>
  <c r="AK45" i="7"/>
  <c r="AL45" i="7" s="1"/>
  <c r="AK41" i="7"/>
  <c r="AL41" i="7" s="1"/>
  <c r="AK29" i="7"/>
  <c r="AL29" i="7" s="1"/>
  <c r="AK25" i="7"/>
  <c r="AL25" i="7" s="1"/>
  <c r="AK13" i="7"/>
  <c r="AL13" i="7" s="1"/>
  <c r="AK9" i="7"/>
  <c r="AL9" i="7" s="1"/>
  <c r="AK60" i="7"/>
  <c r="AL60" i="7" s="1"/>
  <c r="AK56" i="7"/>
  <c r="AL56" i="7" s="1"/>
  <c r="AK52" i="7"/>
  <c r="AL52" i="7" s="1"/>
  <c r="AK48" i="7"/>
  <c r="AL48" i="7" s="1"/>
  <c r="AK44" i="7"/>
  <c r="AL44" i="7" s="1"/>
  <c r="AK40" i="7"/>
  <c r="AL40" i="7" s="1"/>
  <c r="AK36" i="7"/>
  <c r="AL36" i="7" s="1"/>
  <c r="AK32" i="7"/>
  <c r="AL32" i="7" s="1"/>
  <c r="AK28" i="7"/>
  <c r="AL28" i="7" s="1"/>
  <c r="AK24" i="7"/>
  <c r="AL24" i="7" s="1"/>
  <c r="AK20" i="7"/>
  <c r="AL20" i="7" s="1"/>
  <c r="AK16" i="7"/>
  <c r="AL16" i="7" s="1"/>
  <c r="AK12" i="7"/>
  <c r="AL12" i="7" s="1"/>
  <c r="AK8" i="7"/>
  <c r="AL8" i="7" s="1"/>
  <c r="AK4" i="7"/>
  <c r="AL15" i="7"/>
  <c r="AL59" i="7"/>
  <c r="Z70" i="7"/>
  <c r="Z73" i="7" s="1"/>
  <c r="Z76" i="7" s="1"/>
  <c r="E73" i="7"/>
  <c r="T73" i="7"/>
  <c r="P73" i="7"/>
  <c r="D73" i="7"/>
  <c r="S73" i="7"/>
  <c r="O73" i="7"/>
  <c r="K73" i="7"/>
  <c r="G73" i="7"/>
  <c r="C73" i="7"/>
  <c r="V73" i="7"/>
  <c r="R73" i="7"/>
  <c r="N73" i="7"/>
  <c r="B74" i="7"/>
  <c r="E74" i="7"/>
  <c r="J73" i="7"/>
  <c r="F73" i="7"/>
  <c r="M73" i="7"/>
  <c r="T74" i="7"/>
  <c r="P74" i="7"/>
  <c r="U73" i="7"/>
  <c r="Q73" i="7"/>
  <c r="D74" i="7"/>
  <c r="S74" i="7"/>
  <c r="O74" i="7"/>
  <c r="K74" i="7"/>
  <c r="G74" i="7"/>
  <c r="C74" i="7"/>
  <c r="V74" i="7"/>
  <c r="R74" i="7"/>
  <c r="N74" i="7"/>
  <c r="O68" i="5"/>
  <c r="Q68" i="5"/>
  <c r="R68" i="5"/>
  <c r="S68" i="5"/>
  <c r="T68" i="5"/>
  <c r="M68" i="5"/>
  <c r="D68" i="5"/>
  <c r="E68" i="5"/>
  <c r="F68" i="5"/>
  <c r="G68" i="5"/>
  <c r="H68" i="5"/>
  <c r="I68" i="5"/>
  <c r="J68" i="5"/>
  <c r="K68" i="5"/>
  <c r="B68" i="5"/>
  <c r="C80" i="6"/>
  <c r="D80" i="6"/>
  <c r="E80" i="6"/>
  <c r="F80" i="6"/>
  <c r="G80" i="6"/>
  <c r="B80" i="6"/>
  <c r="B79" i="6"/>
  <c r="C70" i="6"/>
  <c r="D70" i="6"/>
  <c r="E70" i="6"/>
  <c r="F70" i="6"/>
  <c r="G70" i="6"/>
  <c r="C71" i="6"/>
  <c r="D71" i="6"/>
  <c r="E71" i="6"/>
  <c r="F71" i="6"/>
  <c r="G71" i="6"/>
  <c r="B71" i="6"/>
  <c r="B70" i="6"/>
  <c r="C69" i="6"/>
  <c r="C72" i="6" s="1"/>
  <c r="C73" i="6" s="1"/>
  <c r="D69" i="6"/>
  <c r="D72" i="6" s="1"/>
  <c r="D73" i="6" s="1"/>
  <c r="E69" i="6"/>
  <c r="E72" i="6" s="1"/>
  <c r="E73" i="6" s="1"/>
  <c r="F69" i="6"/>
  <c r="F72" i="6" s="1"/>
  <c r="F73" i="6" s="1"/>
  <c r="G69" i="6"/>
  <c r="G72" i="6" s="1"/>
  <c r="G73" i="6" s="1"/>
  <c r="Z5" i="6"/>
  <c r="Z4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2" i="6"/>
  <c r="N78" i="5"/>
  <c r="O78" i="5"/>
  <c r="P78" i="5"/>
  <c r="Q78" i="5"/>
  <c r="R78" i="5"/>
  <c r="S78" i="5"/>
  <c r="T78" i="5"/>
  <c r="M78" i="5"/>
  <c r="C78" i="5"/>
  <c r="D78" i="5"/>
  <c r="E78" i="5"/>
  <c r="F78" i="5"/>
  <c r="G78" i="5"/>
  <c r="H78" i="5"/>
  <c r="I78" i="5"/>
  <c r="J78" i="5"/>
  <c r="K78" i="5"/>
  <c r="B78" i="5"/>
  <c r="B76" i="5"/>
  <c r="N69" i="5"/>
  <c r="O69" i="5"/>
  <c r="P69" i="5"/>
  <c r="Q69" i="5"/>
  <c r="R69" i="5"/>
  <c r="S69" i="5"/>
  <c r="T69" i="5"/>
  <c r="N70" i="5"/>
  <c r="O70" i="5"/>
  <c r="P70" i="5"/>
  <c r="Q70" i="5"/>
  <c r="R70" i="5"/>
  <c r="S70" i="5"/>
  <c r="T70" i="5"/>
  <c r="M70" i="5"/>
  <c r="M69" i="5"/>
  <c r="C69" i="5"/>
  <c r="D69" i="5"/>
  <c r="E69" i="5"/>
  <c r="F69" i="5"/>
  <c r="G69" i="5"/>
  <c r="H69" i="5"/>
  <c r="I69" i="5"/>
  <c r="J69" i="5"/>
  <c r="K69" i="5"/>
  <c r="C70" i="5"/>
  <c r="D70" i="5"/>
  <c r="E70" i="5"/>
  <c r="F70" i="5"/>
  <c r="G70" i="5"/>
  <c r="H70" i="5"/>
  <c r="I70" i="5"/>
  <c r="J70" i="5"/>
  <c r="K70" i="5"/>
  <c r="B70" i="5"/>
  <c r="B69" i="5"/>
  <c r="L22" i="5"/>
  <c r="BP22" i="5" s="1"/>
  <c r="L6" i="5"/>
  <c r="BP6" i="5" s="1"/>
  <c r="L7" i="5"/>
  <c r="BP7" i="5" s="1"/>
  <c r="BP4" i="5"/>
  <c r="L5" i="5"/>
  <c r="BP5" i="5" s="1"/>
  <c r="L8" i="5"/>
  <c r="BP8" i="5" s="1"/>
  <c r="L9" i="5"/>
  <c r="BP9" i="5" s="1"/>
  <c r="L10" i="5"/>
  <c r="BP10" i="5" s="1"/>
  <c r="L11" i="5"/>
  <c r="BP11" i="5" s="1"/>
  <c r="L12" i="5"/>
  <c r="BP12" i="5" s="1"/>
  <c r="L13" i="5"/>
  <c r="BP13" i="5" s="1"/>
  <c r="L14" i="5"/>
  <c r="BP14" i="5" s="1"/>
  <c r="L15" i="5"/>
  <c r="BP15" i="5" s="1"/>
  <c r="L16" i="5"/>
  <c r="BP16" i="5" s="1"/>
  <c r="L17" i="5"/>
  <c r="BP17" i="5" s="1"/>
  <c r="L18" i="5"/>
  <c r="BP18" i="5" s="1"/>
  <c r="L19" i="5"/>
  <c r="BP19" i="5" s="1"/>
  <c r="L20" i="5"/>
  <c r="BP20" i="5" s="1"/>
  <c r="L21" i="5"/>
  <c r="BP21" i="5" s="1"/>
  <c r="L23" i="5"/>
  <c r="BP23" i="5" s="1"/>
  <c r="L24" i="5"/>
  <c r="BP24" i="5" s="1"/>
  <c r="L25" i="5"/>
  <c r="BP25" i="5" s="1"/>
  <c r="L26" i="5"/>
  <c r="BP26" i="5" s="1"/>
  <c r="L27" i="5"/>
  <c r="BP27" i="5" s="1"/>
  <c r="L28" i="5"/>
  <c r="BP28" i="5" s="1"/>
  <c r="L29" i="5"/>
  <c r="BP29" i="5" s="1"/>
  <c r="L30" i="5"/>
  <c r="BP30" i="5" s="1"/>
  <c r="L31" i="5"/>
  <c r="BP31" i="5" s="1"/>
  <c r="L32" i="5"/>
  <c r="BP32" i="5" s="1"/>
  <c r="L33" i="5"/>
  <c r="BP33" i="5" s="1"/>
  <c r="L34" i="5"/>
  <c r="BP34" i="5" s="1"/>
  <c r="L35" i="5"/>
  <c r="BP35" i="5" s="1"/>
  <c r="L36" i="5"/>
  <c r="BP36" i="5" s="1"/>
  <c r="L37" i="5"/>
  <c r="BP37" i="5" s="1"/>
  <c r="L38" i="5"/>
  <c r="BP38" i="5" s="1"/>
  <c r="L39" i="5"/>
  <c r="BP39" i="5" s="1"/>
  <c r="L40" i="5"/>
  <c r="BP40" i="5" s="1"/>
  <c r="L41" i="5"/>
  <c r="BP41" i="5" s="1"/>
  <c r="L42" i="5"/>
  <c r="BP42" i="5" s="1"/>
  <c r="L43" i="5"/>
  <c r="BP43" i="5" s="1"/>
  <c r="L44" i="5"/>
  <c r="BP44" i="5" s="1"/>
  <c r="L45" i="5"/>
  <c r="BP45" i="5" s="1"/>
  <c r="L46" i="5"/>
  <c r="BP46" i="5" s="1"/>
  <c r="L47" i="5"/>
  <c r="BP47" i="5" s="1"/>
  <c r="L48" i="5"/>
  <c r="BP48" i="5" s="1"/>
  <c r="L49" i="5"/>
  <c r="BP49" i="5" s="1"/>
  <c r="L50" i="5"/>
  <c r="BP50" i="5" s="1"/>
  <c r="L51" i="5"/>
  <c r="BP51" i="5" s="1"/>
  <c r="L52" i="5"/>
  <c r="BP52" i="5" s="1"/>
  <c r="L53" i="5"/>
  <c r="BP53" i="5" s="1"/>
  <c r="L54" i="5"/>
  <c r="BP54" i="5" s="1"/>
  <c r="L55" i="5"/>
  <c r="BP55" i="5" s="1"/>
  <c r="L56" i="5"/>
  <c r="BP56" i="5" s="1"/>
  <c r="L58" i="5"/>
  <c r="BP58" i="5" s="1"/>
  <c r="L59" i="5"/>
  <c r="BP59" i="5" s="1"/>
  <c r="L60" i="5"/>
  <c r="BP60" i="5" s="1"/>
  <c r="L61" i="5"/>
  <c r="BP61" i="5" s="1"/>
  <c r="L62" i="5"/>
  <c r="BP62" i="5" s="1"/>
  <c r="B90" i="7" l="1"/>
  <c r="B91" i="7"/>
  <c r="AL4" i="7"/>
  <c r="B87" i="7" s="1"/>
  <c r="B89" i="7" s="1"/>
  <c r="B82" i="7"/>
  <c r="Z74" i="7"/>
  <c r="Z75" i="7" s="1"/>
  <c r="I79" i="5"/>
  <c r="I80" i="5" s="1"/>
  <c r="N79" i="5"/>
  <c r="N80" i="5" s="1"/>
  <c r="N81" i="5" s="1"/>
  <c r="C79" i="5"/>
  <c r="C80" i="5" s="1"/>
  <c r="C81" i="5" s="1"/>
  <c r="G79" i="5"/>
  <c r="G80" i="5" s="1"/>
  <c r="F74" i="6"/>
  <c r="G75" i="6"/>
  <c r="C75" i="6"/>
  <c r="F75" i="6"/>
  <c r="B81" i="6"/>
  <c r="D75" i="6"/>
  <c r="I72" i="5"/>
  <c r="E72" i="5"/>
  <c r="D79" i="5"/>
  <c r="D80" i="5" s="1"/>
  <c r="D81" i="5" s="1"/>
  <c r="B79" i="5"/>
  <c r="B80" i="5" s="1"/>
  <c r="B81" i="5" s="1"/>
  <c r="H79" i="5"/>
  <c r="H80" i="5" s="1"/>
  <c r="H81" i="5" s="1"/>
  <c r="E75" i="6"/>
  <c r="E74" i="6"/>
  <c r="D74" i="6"/>
  <c r="G74" i="6"/>
  <c r="C74" i="6"/>
  <c r="B69" i="6"/>
  <c r="N68" i="5"/>
  <c r="N71" i="5" s="1"/>
  <c r="B72" i="5"/>
  <c r="G71" i="5"/>
  <c r="C68" i="5"/>
  <c r="C71" i="5" s="1"/>
  <c r="T72" i="5"/>
  <c r="S79" i="5"/>
  <c r="S80" i="5" s="1"/>
  <c r="S81" i="5" s="1"/>
  <c r="O79" i="5"/>
  <c r="O80" i="5" s="1"/>
  <c r="O81" i="5" s="1"/>
  <c r="R79" i="5"/>
  <c r="R80" i="5" s="1"/>
  <c r="R81" i="5" s="1"/>
  <c r="T79" i="5"/>
  <c r="T80" i="5" s="1"/>
  <c r="P79" i="5"/>
  <c r="P80" i="5" s="1"/>
  <c r="R71" i="5"/>
  <c r="K79" i="5"/>
  <c r="K80" i="5" s="1"/>
  <c r="K81" i="5" s="1"/>
  <c r="T71" i="5"/>
  <c r="F79" i="5"/>
  <c r="F80" i="5" s="1"/>
  <c r="F81" i="5" s="1"/>
  <c r="BQ18" i="5"/>
  <c r="I71" i="5"/>
  <c r="M72" i="5"/>
  <c r="S71" i="5"/>
  <c r="O71" i="5"/>
  <c r="E79" i="5"/>
  <c r="E80" i="5" s="1"/>
  <c r="E81" i="5" s="1"/>
  <c r="Q79" i="5"/>
  <c r="Q80" i="5" s="1"/>
  <c r="B71" i="5"/>
  <c r="K71" i="5"/>
  <c r="H71" i="5"/>
  <c r="D71" i="5"/>
  <c r="E71" i="5"/>
  <c r="J79" i="5"/>
  <c r="J80" i="5" s="1"/>
  <c r="P68" i="5"/>
  <c r="M79" i="5"/>
  <c r="M80" i="5" s="1"/>
  <c r="M81" i="5" s="1"/>
  <c r="Q72" i="5"/>
  <c r="Q71" i="5"/>
  <c r="S72" i="5"/>
  <c r="O72" i="5"/>
  <c r="R72" i="5"/>
  <c r="M71" i="5"/>
  <c r="J72" i="5"/>
  <c r="J71" i="5"/>
  <c r="F72" i="5"/>
  <c r="F71" i="5"/>
  <c r="H72" i="5"/>
  <c r="D72" i="5"/>
  <c r="K72" i="5"/>
  <c r="G72" i="5"/>
  <c r="BQ62" i="5"/>
  <c r="BQ59" i="5"/>
  <c r="BQ58" i="5"/>
  <c r="BQ55" i="5"/>
  <c r="BQ54" i="5"/>
  <c r="BQ51" i="5"/>
  <c r="BQ50" i="5"/>
  <c r="BQ47" i="5"/>
  <c r="BQ46" i="5"/>
  <c r="BQ43" i="5"/>
  <c r="BQ42" i="5"/>
  <c r="BQ39" i="5"/>
  <c r="BQ38" i="5"/>
  <c r="BQ35" i="5"/>
  <c r="BQ34" i="5"/>
  <c r="BQ31" i="5"/>
  <c r="BQ30" i="5"/>
  <c r="BQ27" i="5"/>
  <c r="BQ26" i="5"/>
  <c r="BQ23" i="5"/>
  <c r="BQ22" i="5"/>
  <c r="BQ19" i="5"/>
  <c r="BQ15" i="5"/>
  <c r="BQ14" i="5"/>
  <c r="BQ11" i="5"/>
  <c r="BQ10" i="5"/>
  <c r="BQ7" i="5"/>
  <c r="BQ6" i="5"/>
  <c r="BQ61" i="5"/>
  <c r="BQ57" i="5"/>
  <c r="BQ53" i="5"/>
  <c r="BQ49" i="5"/>
  <c r="BQ45" i="5"/>
  <c r="BQ41" i="5"/>
  <c r="BQ37" i="5"/>
  <c r="BQ33" i="5"/>
  <c r="BQ29" i="5"/>
  <c r="BQ25" i="5"/>
  <c r="BQ21" i="5"/>
  <c r="BQ17" i="5"/>
  <c r="BQ13" i="5"/>
  <c r="BQ9" i="5"/>
  <c r="BQ5" i="5"/>
  <c r="BQ60" i="5"/>
  <c r="BQ56" i="5"/>
  <c r="BQ52" i="5"/>
  <c r="BQ48" i="5"/>
  <c r="BQ44" i="5"/>
  <c r="BQ40" i="5"/>
  <c r="BQ36" i="5"/>
  <c r="BQ32" i="5"/>
  <c r="BQ28" i="5"/>
  <c r="BQ24" i="5"/>
  <c r="BQ20" i="5"/>
  <c r="BQ16" i="5"/>
  <c r="BQ12" i="5"/>
  <c r="BQ8" i="5"/>
  <c r="BQ4" i="5"/>
  <c r="B83" i="7" l="1"/>
  <c r="C72" i="5"/>
  <c r="I81" i="5"/>
  <c r="G81" i="5"/>
  <c r="N72" i="5"/>
  <c r="B90" i="5"/>
  <c r="B91" i="5"/>
  <c r="P81" i="5"/>
  <c r="T81" i="5"/>
  <c r="B73" i="6"/>
  <c r="B72" i="6"/>
  <c r="J81" i="5"/>
  <c r="Q81" i="5"/>
  <c r="P71" i="5"/>
  <c r="P72" i="5"/>
  <c r="B77" i="5"/>
  <c r="B82" i="5" l="1"/>
  <c r="B83" i="5" s="1"/>
  <c r="B87" i="5"/>
  <c r="B89" i="5" s="1"/>
  <c r="B75" i="6"/>
  <c r="B74" i="6"/>
  <c r="Z61" i="6" l="1"/>
  <c r="B87" i="6" s="1"/>
  <c r="B89" i="6" s="1"/>
  <c r="B83" i="6"/>
  <c r="B91" i="6"/>
  <c r="B90" i="6"/>
</calcChain>
</file>

<file path=xl/sharedStrings.xml><?xml version="1.0" encoding="utf-8"?>
<sst xmlns="http://schemas.openxmlformats.org/spreadsheetml/2006/main" count="406" uniqueCount="261">
  <si>
    <t>معامل الصعوبة</t>
  </si>
  <si>
    <t>معامل التمييز</t>
  </si>
  <si>
    <t>N. Student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</si>
  <si>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</si>
  <si>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</si>
  <si>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</si>
  <si>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</si>
  <si>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</si>
  <si>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</si>
  <si>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</si>
  <si>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</si>
  <si>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</si>
  <si>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</si>
  <si>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عدد الطلبة</t>
  </si>
  <si>
    <t>27%من الطلبة</t>
  </si>
  <si>
    <t xml:space="preserve">الدرجة الكلية عن الفقرة </t>
  </si>
  <si>
    <t>27%من الطلبة*الدرجة الكلية</t>
  </si>
  <si>
    <t>2*الدرجة الكلية*27%من الطلبة</t>
  </si>
  <si>
    <t>مجموع1</t>
  </si>
  <si>
    <t>عدد الاسئلة</t>
  </si>
  <si>
    <t>عدد الاسئلة -1</t>
  </si>
  <si>
    <t>تباين الدرجة الكلية على الاختبار</t>
  </si>
  <si>
    <t xml:space="preserve">تباين فقرات الاختبار </t>
  </si>
  <si>
    <t>مجموع تباين فقرات الاختبار</t>
  </si>
  <si>
    <t>مجموع2</t>
  </si>
  <si>
    <t>q1</t>
  </si>
  <si>
    <t>q2</t>
  </si>
  <si>
    <t>q3</t>
  </si>
  <si>
    <t>q4</t>
  </si>
  <si>
    <t>q5</t>
  </si>
  <si>
    <t>نسبة الاجابات الخاطئة عن كل فقرة</t>
  </si>
  <si>
    <t>نسبة الاجابات الصحيحة عن كل الفقرة</t>
  </si>
  <si>
    <t>تباين الدرجة الكلية عن الاختبار</t>
  </si>
  <si>
    <t>عدد الاجابات الصحيحة</t>
  </si>
  <si>
    <t>نسبة الاجابات الصحيحة * نسبة الاجابات الخاطئة</t>
  </si>
  <si>
    <t>المجموع الكلي</t>
  </si>
  <si>
    <t>السؤال الموضوعي 2</t>
  </si>
  <si>
    <t>q6</t>
  </si>
  <si>
    <t>q7</t>
  </si>
  <si>
    <t>q8</t>
  </si>
  <si>
    <t>q9</t>
  </si>
  <si>
    <t>q10</t>
  </si>
  <si>
    <t>مجموع الاجابات الصحيحة في المجموعة العليا</t>
  </si>
  <si>
    <t xml:space="preserve">مجموع الاجابات الصحيحة في المجموعة الدنيا </t>
  </si>
  <si>
    <t>مجموع الدرجات في المجموعة العليا</t>
  </si>
  <si>
    <t>مجموع الدرجات في المجموعة الدنيا</t>
  </si>
  <si>
    <t xml:space="preserve">حساب ثبات الاختبار اذا كانت فقرات الاختبار موضوعية ومقالية بطريقة الفا كرونباخ </t>
  </si>
  <si>
    <t>مجموع نسبة الاجابات الصحيحة *نسبة الاجابات الخاطئة</t>
  </si>
  <si>
    <t>الثبات بمعادلة كيودر ريتشارسون 20</t>
  </si>
  <si>
    <t xml:space="preserve">معامل التمييز </t>
  </si>
  <si>
    <t xml:space="preserve">الدرجة الكلية عن الاختبار </t>
  </si>
  <si>
    <t xml:space="preserve">عدد الاسئلة </t>
  </si>
  <si>
    <t>النسبة المئوية للنجاح</t>
  </si>
  <si>
    <t xml:space="preserve">الانحراف المعياري للدرجة الكلية عن الاختبار </t>
  </si>
  <si>
    <t>الدرجة الكلية على الاختبار</t>
  </si>
  <si>
    <t>النتيجة</t>
  </si>
  <si>
    <t>عدد الناجحين</t>
  </si>
  <si>
    <t>المتوسط الحسابي لاداء الطلبة على  الاختبار</t>
  </si>
  <si>
    <t>s 1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</si>
  <si>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</si>
  <si>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</si>
  <si>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</si>
  <si>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</si>
  <si>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</si>
  <si>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</si>
  <si>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</si>
  <si>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</si>
  <si>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</si>
  <si>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</si>
  <si>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</si>
  <si>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</si>
  <si>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</si>
  <si>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</si>
  <si>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</si>
  <si>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</si>
  <si>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</si>
  <si>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</si>
  <si>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</si>
  <si>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</si>
  <si>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</si>
  <si>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</si>
  <si>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</si>
  <si>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s 27</t>
  </si>
  <si>
    <t>s 28</t>
  </si>
  <si>
    <t>s 29</t>
  </si>
  <si>
    <t>s 30</t>
  </si>
  <si>
    <t>s 31</t>
  </si>
  <si>
    <t>s 32</t>
  </si>
  <si>
    <t>s 33</t>
  </si>
  <si>
    <t>s 34</t>
  </si>
  <si>
    <t>s 35</t>
  </si>
  <si>
    <t>s 36</t>
  </si>
  <si>
    <t>s 37</t>
  </si>
  <si>
    <t>s 38</t>
  </si>
  <si>
    <t>s 39</t>
  </si>
  <si>
    <t>s 40</t>
  </si>
  <si>
    <t>s 41</t>
  </si>
  <si>
    <t>s 42</t>
  </si>
  <si>
    <t>s 43</t>
  </si>
  <si>
    <t>s 44</t>
  </si>
  <si>
    <t>s 45</t>
  </si>
  <si>
    <t>s 46</t>
  </si>
  <si>
    <t>s 47</t>
  </si>
  <si>
    <t>s 48</t>
  </si>
  <si>
    <t>s 49</t>
  </si>
  <si>
    <t>s 50</t>
  </si>
  <si>
    <t>s 51</t>
  </si>
  <si>
    <t>s 52</t>
  </si>
  <si>
    <t>s 53</t>
  </si>
  <si>
    <t>s 54</t>
  </si>
  <si>
    <t>s 55</t>
  </si>
  <si>
    <t>s 56</t>
  </si>
  <si>
    <t>s 57</t>
  </si>
  <si>
    <t>s 58</t>
  </si>
  <si>
    <t>s 59</t>
  </si>
  <si>
    <t xml:space="preserve">مؤشرات اداء الطلبة على الاختبار </t>
  </si>
  <si>
    <t>هذه الصفحة مخصصة اذا كان الاختبار يحتوي فقط اسئلة من نوع الاختيار من متعدد او صواب وخطأ او مطابقة MCQ</t>
  </si>
  <si>
    <t>S 1</t>
  </si>
  <si>
    <t>S 2</t>
  </si>
  <si>
    <t xml:space="preserve">S 3 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</si>
  <si>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</si>
  <si>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</si>
  <si>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</si>
  <si>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</si>
  <si>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</si>
  <si>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</si>
  <si>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</si>
  <si>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</si>
  <si>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</si>
  <si>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</si>
  <si>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</si>
  <si>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</si>
  <si>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</si>
  <si>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</si>
  <si>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</si>
  <si>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</si>
  <si>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</si>
  <si>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</si>
  <si>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</si>
  <si>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</si>
  <si>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</si>
  <si>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</si>
  <si>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</si>
  <si>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S 27</t>
  </si>
  <si>
    <t>S 28</t>
  </si>
  <si>
    <t>S 29</t>
  </si>
  <si>
    <t>S 30</t>
  </si>
  <si>
    <t>S 31</t>
  </si>
  <si>
    <t>S 32</t>
  </si>
  <si>
    <t>S 33</t>
  </si>
  <si>
    <t>S 34</t>
  </si>
  <si>
    <t>S 35</t>
  </si>
  <si>
    <t>S 36</t>
  </si>
  <si>
    <t>S 37</t>
  </si>
  <si>
    <t>S 38</t>
  </si>
  <si>
    <t>S 39</t>
  </si>
  <si>
    <t>S 40</t>
  </si>
  <si>
    <t>S 41</t>
  </si>
  <si>
    <t>S 42</t>
  </si>
  <si>
    <t>S 43</t>
  </si>
  <si>
    <t>S 44</t>
  </si>
  <si>
    <t>S 45</t>
  </si>
  <si>
    <t>S 46</t>
  </si>
  <si>
    <t>S 47</t>
  </si>
  <si>
    <t>S 48</t>
  </si>
  <si>
    <t>S 49</t>
  </si>
  <si>
    <t>S 50</t>
  </si>
  <si>
    <t>S 51</t>
  </si>
  <si>
    <t>S 52</t>
  </si>
  <si>
    <t>S 53</t>
  </si>
  <si>
    <t>S 54</t>
  </si>
  <si>
    <t>S 55</t>
  </si>
  <si>
    <t>S 56</t>
  </si>
  <si>
    <t>S 57</t>
  </si>
  <si>
    <t>S 58</t>
  </si>
  <si>
    <t>S 59</t>
  </si>
  <si>
    <t xml:space="preserve">النتيجة </t>
  </si>
  <si>
    <t>حساب معاملي الصعوبة والتمييز</t>
  </si>
  <si>
    <t>حساب ثبات الاختبار بمعادلة كيودر ريتشارسون 20 لان جميع الفقرات موضوعية</t>
  </si>
  <si>
    <t xml:space="preserve">مؤشرات اداء الطلبة على الاختبار  </t>
  </si>
  <si>
    <t>حساب ثبات الاختبار  بطريقة الفا كرونباخ لان الفقرات مقالية فقط</t>
  </si>
  <si>
    <t>السؤال 2</t>
  </si>
  <si>
    <t xml:space="preserve">السؤال 1 </t>
  </si>
  <si>
    <t xml:space="preserve">هذه الصفحة مخصصة اذا كان الاختبار مقالي فقط ( اي ان جميع الاسئلة من نوع اكمل الفراغ او احسب او قارن او اشرح او عدد او الخ </t>
  </si>
  <si>
    <t xml:space="preserve">هذه الصفحة مخصصة اذا كان الاختبار يشتمل على اسئلة موضوعية ( MCQ) اختيار من متعدد او صح وخطأ او مطابقة وكذلك اسئلة مقالية من نوع اكمل الفراغ او عدد او احسب او ارسم او اشرح او الخ </t>
  </si>
  <si>
    <t>s2</t>
  </si>
  <si>
    <t>s3</t>
  </si>
  <si>
    <t>السؤال الموضوعي 1</t>
  </si>
  <si>
    <t>السؤال المقالي 3</t>
  </si>
  <si>
    <t>Column1</t>
  </si>
  <si>
    <t xml:space="preserve">حساب معاملي الصعوبة والتمييز  </t>
  </si>
  <si>
    <t>m1</t>
  </si>
  <si>
    <t>m2</t>
  </si>
  <si>
    <t>m3</t>
  </si>
  <si>
    <t>m4</t>
  </si>
  <si>
    <t>m5</t>
  </si>
  <si>
    <t>مجموع 3</t>
  </si>
  <si>
    <t>السؤال المقالي 4</t>
  </si>
  <si>
    <t>R1</t>
  </si>
  <si>
    <t>R2</t>
  </si>
  <si>
    <t>R3</t>
  </si>
  <si>
    <t>مجموع 4</t>
  </si>
  <si>
    <t>السؤال المقالي 5</t>
  </si>
  <si>
    <t>السؤال المقالي 6</t>
  </si>
  <si>
    <t xml:space="preserve">عدد الطلبة </t>
  </si>
  <si>
    <t>مجموع 2</t>
  </si>
  <si>
    <t>السؤال 3</t>
  </si>
  <si>
    <t>m6</t>
  </si>
  <si>
    <t>m7</t>
  </si>
  <si>
    <t>m8</t>
  </si>
  <si>
    <t>m9</t>
  </si>
  <si>
    <t>m10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</si>
  <si>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</si>
  <si>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</si>
  <si>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</si>
  <si>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</si>
  <si>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</si>
  <si>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</si>
  <si>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</si>
  <si>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</si>
  <si>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</si>
  <si>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السؤال 4</t>
  </si>
  <si>
    <t>x10</t>
  </si>
  <si>
    <t>السؤال 5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</si>
  <si>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</si>
  <si>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</si>
  <si>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</si>
  <si>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</si>
  <si>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</si>
  <si>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</si>
  <si>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</si>
  <si>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</si>
  <si>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</si>
  <si>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</si>
  <si>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مجموع5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</si>
  <si>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</si>
  <si>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</si>
  <si>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</si>
  <si>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</si>
  <si>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</si>
  <si>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</si>
  <si>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</si>
  <si>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</si>
  <si>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</si>
  <si>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</si>
  <si>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مجموع 6</t>
  </si>
  <si>
    <t>السؤال 1</t>
  </si>
  <si>
    <t>مجموع 1</t>
  </si>
  <si>
    <t>k1</t>
  </si>
  <si>
    <t>k2</t>
  </si>
  <si>
    <t>k3</t>
  </si>
  <si>
    <t>السؤال6</t>
  </si>
  <si>
    <t>w1</t>
  </si>
  <si>
    <t>w2</t>
  </si>
  <si>
    <t>w3</t>
  </si>
  <si>
    <t>w4</t>
  </si>
  <si>
    <t>w5</t>
  </si>
  <si>
    <t>s</t>
  </si>
  <si>
    <t>z</t>
  </si>
  <si>
    <t>الدرجة الكلية</t>
  </si>
  <si>
    <t>الثبات بمعادلة الفا كرونباخ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</si>
</sst>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8"/>
      <scheme val="minor"/>
    </font>
    <font>
      <b/>
      <sz val="14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theme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9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14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theme="8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CFF"/>
      <color rgb="FF00FF99"/>
      <color rgb="FF66FF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6" name="Table6" displayName="Table6" ref="A3:AL62" totalsRowShown="0" headerRowDxfId="141" dataDxfId="140">
  <autoFilter ref="A3:AL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</autoFilter>
  <tableColumns count="38">
    <tableColumn id="1" name="N. Student" dataDxfId="139"/>
    <tableColumn id="2" name="I1" dataDxfId="138"/>
    <tableColumn id="3" name="I2" dataDxfId="137"/>
    <tableColumn id="4" name="I3" dataDxfId="136"/>
    <tableColumn id="5" name="I4" dataDxfId="135"/>
    <tableColumn id="6" name="I5" dataDxfId="134"/>
    <tableColumn id="7" name="I6" dataDxfId="133"/>
    <tableColumn id="8" name="I7" dataDxfId="1"/>
    <tableColumn id="9" name="I8" dataDxfId="0"/>
    <tableColumn id="10" name="I9" dataDxfId="132"/>
    <tableColumn id="11" name="I10" dataDxfId="131"/>
    <tableColumn id="12" name="مجموع1" dataDxfId="130">
      <calculatedColumnFormula>SUM(Table6[[#This Row],[I1]:[I10]])</calculatedColumnFormula>
    </tableColumn>
    <tableColumn id="13" name="q1" dataDxfId="129"/>
    <tableColumn id="14" name="q2" dataDxfId="128"/>
    <tableColumn id="15" name="q3" dataDxfId="127"/>
    <tableColumn id="16" name="q4" dataDxfId="126"/>
    <tableColumn id="17" name="q5" dataDxfId="125"/>
    <tableColumn id="18" name="q6" dataDxfId="124"/>
    <tableColumn id="19" name="q7" dataDxfId="123"/>
    <tableColumn id="20" name="q8" dataDxfId="122"/>
    <tableColumn id="21" name="q9" dataDxfId="121"/>
    <tableColumn id="22" name="q10" dataDxfId="120"/>
    <tableColumn id="23" name="مجموع2" dataDxfId="119">
      <calculatedColumnFormula>SUM(Table6[[#This Row],[q1]:[q10]])</calculatedColumnFormula>
    </tableColumn>
    <tableColumn id="24" name="Column1" dataDxfId="118"/>
    <tableColumn id="25" name="m1" dataDxfId="117"/>
    <tableColumn id="26" name="m2" dataDxfId="116"/>
    <tableColumn id="37" name="m3" dataDxfId="115"/>
    <tableColumn id="36" name="m4" dataDxfId="114"/>
    <tableColumn id="35" name="m5" dataDxfId="113"/>
    <tableColumn id="34" name="مجموع 3" dataDxfId="112">
      <calculatedColumnFormula>SUM(Table6[[#This Row],[m1]:[m5]])</calculatedColumnFormula>
    </tableColumn>
    <tableColumn id="33" name="R1" dataDxfId="111"/>
    <tableColumn id="40" name="R2" dataDxfId="110"/>
    <tableColumn id="39" name="R3" dataDxfId="109"/>
    <tableColumn id="38" name="مجموع 4" dataDxfId="108">
      <calculatedColumnFormula>SUM(Table6[[#This Row],[R1]:[R3]])</calculatedColumnFormula>
    </tableColumn>
    <tableColumn id="27" name="السؤال المقالي 5" dataDxfId="107"/>
    <tableColumn id="28" name="السؤال المقالي 6" dataDxfId="106"/>
    <tableColumn id="31" name="الدرجة الكلية عن الاختبار " dataDxfId="105">
      <calculatedColumnFormula>Table6[[#This Row],[السؤال المقالي 6]]+Table6[[#This Row],[السؤال المقالي 5]]+Table6[[#This Row],[مجموع 4]]+Table6[[#This Row],[مجموع 3]]+Table6[[#This Row],[مجموع2]]+Table6[[#This Row],[مجموع1]]</calculatedColumnFormula>
    </tableColumn>
    <tableColumn id="32" name="النتيجة" dataDxfId="104">
      <calculatedColumnFormula>IF(Table6[[#This Row],[الدرجة الكلية عن الاختبار ]]&gt;=25,"ناجح","راسب")</calculatedColumnFormula>
    </tableColumn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id="4" name="ques2" displayName="ques2" ref="A3:BQ62" totalsRowShown="0" headerRowDxfId="103" dataDxfId="102" tableBorderDxfId="101">
  <autoFilter ref="A3:BQ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</autoFilter>
  <tableColumns count="69">
    <tableColumn id="1" name="N. Student" dataDxfId="100"/>
    <tableColumn id="2" name="I1" dataDxfId="99"/>
    <tableColumn id="3" name="I2" dataDxfId="98"/>
    <tableColumn id="4" name="I3" dataDxfId="97"/>
    <tableColumn id="5" name="I4" dataDxfId="96"/>
    <tableColumn id="6" name="I5" dataDxfId="95"/>
    <tableColumn id="7" name="I6" dataDxfId="94"/>
    <tableColumn id="8" name="I7" dataDxfId="93"/>
    <tableColumn id="9" name="I8" dataDxfId="92"/>
    <tableColumn id="10" name="I9" dataDxfId="91"/>
    <tableColumn id="11" name="I10" dataDxfId="90"/>
    <tableColumn id="12" name="مجموع1" dataDxfId="89">
      <calculatedColumnFormula>SUM(ques2[[#This Row],[I1]:[I10]])</calculatedColumnFormula>
    </tableColumn>
    <tableColumn id="13" name="q1" dataDxfId="88"/>
    <tableColumn id="14" name="q2" dataDxfId="87"/>
    <tableColumn id="15" name="q3" dataDxfId="86"/>
    <tableColumn id="16" name="q4" dataDxfId="85"/>
    <tableColumn id="17" name="q5" dataDxfId="84"/>
    <tableColumn id="18" name="q6" dataDxfId="83"/>
    <tableColumn id="19" name="q7" dataDxfId="82"/>
    <tableColumn id="20" name="q8" dataDxfId="81"/>
    <tableColumn id="58" name="q9" dataDxfId="80"/>
    <tableColumn id="57" name="q10" dataDxfId="79"/>
    <tableColumn id="56" name="مجموع 2" dataDxfId="78">
      <calculatedColumnFormula>SUM(ques2[[#This Row],[q1]:[q10]])</calculatedColumnFormula>
    </tableColumn>
    <tableColumn id="55" name="m1" dataDxfId="77"/>
    <tableColumn id="54" name="m2" dataDxfId="76"/>
    <tableColumn id="53" name="m3" dataDxfId="75"/>
    <tableColumn id="52" name="m4" dataDxfId="74"/>
    <tableColumn id="51" name="m5" dataDxfId="73"/>
    <tableColumn id="50" name="m6" dataDxfId="72"/>
    <tableColumn id="49" name="m7" dataDxfId="71"/>
    <tableColumn id="48" name="m8" dataDxfId="70"/>
    <tableColumn id="47" name="m9" dataDxfId="69"/>
    <tableColumn id="46" name="m10" dataDxfId="68"/>
    <tableColumn id="45" name="مجموع 3" dataDxfId="67">
      <calculatedColumnFormula>SUM(ques2[[#This Row],[m1]:[m10]])</calculatedColumnFormula>
    </tableColumn>
    <tableColumn id="44" name="x1" dataDxfId="66"/>
    <tableColumn id="43" name="x2" dataDxfId="65"/>
    <tableColumn id="42" name="x3" dataDxfId="64"/>
    <tableColumn id="41" name="x4" dataDxfId="63"/>
    <tableColumn id="40" name="x5" dataDxfId="62"/>
    <tableColumn id="39" name="x6" dataDxfId="61"/>
    <tableColumn id="38" name="x7" dataDxfId="60"/>
    <tableColumn id="37" name="x8" dataDxfId="59"/>
    <tableColumn id="36" name="x9" dataDxfId="58"/>
    <tableColumn id="35" name="x10" dataDxfId="57"/>
    <tableColumn id="34" name="مجموع 4" dataDxfId="56">
      <calculatedColumnFormula>SUM(ques2[[#This Row],[x1]:[x10]])</calculatedColumnFormula>
    </tableColumn>
    <tableColumn id="33" name="o1" dataDxfId="55"/>
    <tableColumn id="32" name="o2" dataDxfId="54"/>
    <tableColumn id="31" name="o3" dataDxfId="53"/>
    <tableColumn id="30" name="o4" dataDxfId="52"/>
    <tableColumn id="29" name="o5" dataDxfId="51"/>
    <tableColumn id="28" name="o6" dataDxfId="50"/>
    <tableColumn id="27" name="o7" dataDxfId="49"/>
    <tableColumn id="26" name="o8" dataDxfId="48"/>
    <tableColumn id="21" name="o9" dataDxfId="47"/>
    <tableColumn id="22" name="o10" dataDxfId="46"/>
    <tableColumn id="69" name="مجموع5" dataDxfId="45">
      <calculatedColumnFormula>SUM(ques2[[#This Row],[o1]:[o10]])</calculatedColumnFormula>
    </tableColumn>
    <tableColumn id="68" name="f1" dataDxfId="44"/>
    <tableColumn id="67" name="f2" dataDxfId="43"/>
    <tableColumn id="66" name="f3" dataDxfId="42"/>
    <tableColumn id="65" name="f4" dataDxfId="41"/>
    <tableColumn id="64" name="f5" dataDxfId="40"/>
    <tableColumn id="63" name="f6" dataDxfId="39"/>
    <tableColumn id="62" name="f7" dataDxfId="38"/>
    <tableColumn id="61" name="f8" dataDxfId="37"/>
    <tableColumn id="60" name="f9" dataDxfId="36"/>
    <tableColumn id="59" name="f10" dataDxfId="35"/>
    <tableColumn id="23" name="مجموع 6" dataDxfId="34">
      <calculatedColumnFormula>SUM(ques2[[#This Row],[f1]:[f10]])</calculatedColumnFormula>
    </tableColumn>
    <tableColumn id="24" name="المجموع الكلي" dataDxfId="33">
      <calculatedColumnFormula>ques2[[#This Row],[مجموع 6]]+ques2[[#This Row],[مجموع5]]+ques2[[#This Row],[مجموع 4]]+ques2[[#This Row],[مجموع 3]]+ques2[[#This Row],[مجموع 2]]+ques2[[#This Row],[مجموع1]]</calculatedColumnFormula>
    </tableColumn>
    <tableColumn id="25" name="النتيجة " dataDxfId="32">
      <calculatedColumnFormula>IF(ques2[[#This Row],[المجموع الكلي]]&gt;=25,"ناجح","راسب")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7" name="ques4" displayName="ques4" ref="A3:Z62" totalsRowShown="0" headerRowDxfId="31" dataDxfId="29" headerRowBorderDxfId="30" tableBorderDxfId="28">
  <autoFilter ref="A3:Z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</autoFilter>
  <tableColumns count="26">
    <tableColumn id="1" name="N. Student" dataDxfId="27"/>
    <tableColumn id="2" name="I1" dataDxfId="26"/>
    <tableColumn id="3" name="I2" dataDxfId="25"/>
    <tableColumn id="4" name="I3" dataDxfId="24"/>
    <tableColumn id="5" name="I4" dataDxfId="23"/>
    <tableColumn id="6" name="I5" dataDxfId="22"/>
    <tableColumn id="7" name="I6" dataDxfId="21"/>
    <tableColumn id="38" name="مجموع 1" dataDxfId="20">
      <calculatedColumnFormula>SUM(ques4[[#This Row],[I1]:[I6]])</calculatedColumnFormula>
    </tableColumn>
    <tableColumn id="37" name="k1" dataDxfId="19"/>
    <tableColumn id="36" name="k2" dataDxfId="18"/>
    <tableColumn id="35" name="k3" dataDxfId="17"/>
    <tableColumn id="34" name="مجموع 2" dataDxfId="16">
      <calculatedColumnFormula>SUM(ques4[[#This Row],[k1]:[k3]])</calculatedColumnFormula>
    </tableColumn>
    <tableColumn id="33" name="f1" dataDxfId="15"/>
    <tableColumn id="32" name="f2" dataDxfId="14"/>
    <tableColumn id="31" name="f3" dataDxfId="13"/>
    <tableColumn id="30" name="مجموع 3" dataDxfId="12">
      <calculatedColumnFormula>SUM(ques4[[#This Row],[f1]:[f3]])</calculatedColumnFormula>
    </tableColumn>
    <tableColumn id="29" name="w1" dataDxfId="11"/>
    <tableColumn id="28" name="w2" dataDxfId="10"/>
    <tableColumn id="27" name="w3" dataDxfId="9"/>
    <tableColumn id="26" name="w4" dataDxfId="8"/>
    <tableColumn id="25" name="w5" dataDxfId="7"/>
    <tableColumn id="24" name="مجموع 4" dataDxfId="6">
      <calculatedColumnFormula>SUM(ques4[[#This Row],[w1]:[w5]])</calculatedColumnFormula>
    </tableColumn>
    <tableColumn id="23" name="s" dataDxfId="5"/>
    <tableColumn id="22" name="z" dataDxfId="4"/>
    <tableColumn id="12" name="الدرجة الكلية" dataDxfId="3">
      <calculatedColumnFormula>ques4[[#This Row],[z]]+ques4[[#This Row],[s]]+ques4[[#This Row],[مجموع 4]]+ques4[[#This Row],[مجموع 3]]+ques4[[#This Row],[مجموع 2]]+ques4[[#This Row],[مجموع 1]]</calculatedColumnFormula>
    </tableColumn>
    <tableColumn id="13" name="النتيجة" dataDxfId="2">
      <calculatedColumnFormula>IF(ques4[الدرجة الكلية]&gt;=25,"ناجح","راسب")</calculatedColumnFormula>
    </tableColumn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rightToLeft="1" tabSelected="1" topLeftCell="A48" workbookViewId="0">
      <selection activeCell="A69" sqref="A69"/>
    </sheetView>
  </sheetViews>
  <sheetFormatPr defaultRowHeight="17.399999999999999" x14ac:dyDescent="0.25"/>
  <cols>
    <col min="1" max="1" width="18" style="2" customWidth="1"/>
    <col min="2" max="11" width="8.796875" style="2"/>
    <col min="12" max="12" width="9.296875" style="2" customWidth="1"/>
    <col min="13" max="22" width="8.796875" style="2"/>
    <col min="23" max="23" width="9.296875" style="2" customWidth="1"/>
    <col min="24" max="35" width="12.59765625" style="2" customWidth="1"/>
    <col min="36" max="16384" width="8.796875" style="2"/>
  </cols>
  <sheetData>
    <row r="1" spans="1:38" x14ac:dyDescent="0.25">
      <c r="A1" s="22" t="s">
        <v>184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38" x14ac:dyDescent="0.25">
      <c r="A2" s="2" t="s">
        <v>187</v>
      </c>
      <c r="M2" s="2" t="s">
        <v>36</v>
      </c>
      <c r="Y2" s="2" t="s">
        <v>188</v>
      </c>
      <c r="AE2" s="2" t="s">
        <v>197</v>
      </c>
    </row>
    <row r="3" spans="1:38" ht="52.2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3" t="s">
        <v>18</v>
      </c>
      <c r="M3" s="3" t="s">
        <v>25</v>
      </c>
      <c r="N3" s="3" t="s">
        <v>26</v>
      </c>
      <c r="O3" s="3" t="s">
        <v>27</v>
      </c>
      <c r="P3" s="3" t="s">
        <v>28</v>
      </c>
      <c r="Q3" s="3" t="s">
        <v>29</v>
      </c>
      <c r="R3" s="3" t="s">
        <v>37</v>
      </c>
      <c r="S3" s="3" t="s">
        <v>38</v>
      </c>
      <c r="T3" s="3" t="s">
        <v>39</v>
      </c>
      <c r="U3" s="3" t="s">
        <v>40</v>
      </c>
      <c r="V3" s="3" t="s">
        <v>41</v>
      </c>
      <c r="W3" s="3" t="s">
        <v>24</v>
      </c>
      <c r="X3" s="3" t="s">
        <v>189</v>
      </c>
      <c r="Y3" s="2" t="s">
        <v>191</v>
      </c>
      <c r="Z3" s="2" t="s">
        <v>192</v>
      </c>
      <c r="AA3" s="2" t="s">
        <v>193</v>
      </c>
      <c r="AB3" s="2" t="s">
        <v>194</v>
      </c>
      <c r="AC3" s="2" t="s">
        <v>195</v>
      </c>
      <c r="AD3" s="2" t="s">
        <v>196</v>
      </c>
      <c r="AE3" s="2" t="s">
        <v>198</v>
      </c>
      <c r="AF3" s="2" t="s">
        <v>199</v>
      </c>
      <c r="AG3" s="2" t="s">
        <v>200</v>
      </c>
      <c r="AH3" s="2" t="s">
        <v>201</v>
      </c>
      <c r="AI3" s="2" t="s">
        <v>202</v>
      </c>
      <c r="AJ3" s="14" t="s">
        <v>203</v>
      </c>
      <c r="AK3" s="14" t="s">
        <v>50</v>
      </c>
      <c r="AL3" s="2" t="s">
        <v>55</v>
      </c>
    </row>
    <row r="4" spans="1:38" x14ac:dyDescent="0.25">
      <c r="A4" s="2" t="s">
        <v>58</v>
      </c>
      <c r="B4" s="4">
        <v>1</v>
      </c>
      <c r="C4" s="4">
        <v>1</v>
      </c>
      <c r="D4" s="4">
        <v>0</v>
      </c>
      <c r="E4" s="4">
        <v>1</v>
      </c>
      <c r="F4" s="4">
        <v>1</v>
      </c>
      <c r="G4" s="4">
        <v>1</v>
      </c>
      <c r="H4" s="4">
        <v>0</v>
      </c>
      <c r="I4" s="4">
        <v>0</v>
      </c>
      <c r="J4" s="4">
        <v>0</v>
      </c>
      <c r="K4" s="4">
        <v>1</v>
      </c>
      <c r="L4" s="2">
        <f>SUM(Table6[[#This Row],[I1]:[I10]])</f>
        <v>6</v>
      </c>
      <c r="M4" s="5">
        <v>1</v>
      </c>
      <c r="N4" s="5">
        <v>1</v>
      </c>
      <c r="O4" s="5">
        <v>0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 s="5">
        <f>SUM(Table6[[#This Row],[q1]:[q10]])</f>
        <v>9</v>
      </c>
      <c r="X4" s="5"/>
      <c r="Y4" s="2">
        <v>1.5</v>
      </c>
      <c r="Z4" s="2">
        <v>1</v>
      </c>
      <c r="AB4" s="2">
        <v>2</v>
      </c>
      <c r="AC4" s="2">
        <v>2</v>
      </c>
      <c r="AD4" s="2">
        <f>SUM(Table6[[#This Row],[m1]:[m5]])</f>
        <v>6.5</v>
      </c>
      <c r="AE4" s="2">
        <v>1</v>
      </c>
      <c r="AG4" s="2">
        <v>5</v>
      </c>
      <c r="AH4" s="2">
        <f>SUM(Table6[[#This Row],[R1]:[R3]])</f>
        <v>6</v>
      </c>
      <c r="AI4" s="2">
        <v>7</v>
      </c>
      <c r="AK4" s="2">
        <f>Table6[[#This Row],[السؤال المقالي 6]]+Table6[[#This Row],[السؤال المقالي 5]]+Table6[[#This Row],[مجموع 4]]+Table6[[#This Row],[مجموع 3]]+Table6[[#This Row],[مجموع2]]+Table6[[#This Row],[مجموع1]]</f>
        <v>34.5</v>
      </c>
      <c r="AL4" s="2" t="str">
        <f>IF(Table6[[#This Row],[الدرجة الكلية عن الاختبار ]]&gt;=25,"ناجح","راسب")</f>
        <v>ناجح</v>
      </c>
    </row>
    <row r="5" spans="1:38" x14ac:dyDescent="0.25">
      <c r="A5" s="2" t="s">
        <v>185</v>
      </c>
      <c r="B5" s="6">
        <v>1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0</v>
      </c>
      <c r="I5" s="6">
        <v>0</v>
      </c>
      <c r="J5" s="6">
        <v>1</v>
      </c>
      <c r="K5" s="6">
        <v>1</v>
      </c>
      <c r="L5" s="2">
        <f>SUM(Table6[[#This Row],[I1]:[I10]])</f>
        <v>8</v>
      </c>
      <c r="M5" s="5">
        <v>0</v>
      </c>
      <c r="N5" s="5">
        <v>1</v>
      </c>
      <c r="O5" s="5">
        <v>1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1</v>
      </c>
      <c r="V5" s="5">
        <v>1</v>
      </c>
      <c r="W5" s="5">
        <f>SUM(Table6[[#This Row],[q1]:[q10]])</f>
        <v>4</v>
      </c>
      <c r="X5" s="5"/>
      <c r="Y5" s="2">
        <v>1</v>
      </c>
      <c r="Z5" s="2">
        <v>0.5</v>
      </c>
      <c r="AA5" s="2">
        <v>1</v>
      </c>
      <c r="AC5" s="2">
        <v>1.5</v>
      </c>
      <c r="AD5" s="2">
        <f>SUM(Table6[[#This Row],[m1]:[m5]])</f>
        <v>4</v>
      </c>
      <c r="AE5" s="2">
        <v>5</v>
      </c>
      <c r="AF5" s="2">
        <v>5</v>
      </c>
      <c r="AH5" s="2">
        <f>SUM(Table6[[#This Row],[R1]:[R3]])</f>
        <v>10</v>
      </c>
      <c r="AJ5" s="2">
        <v>6</v>
      </c>
      <c r="AK5" s="2">
        <f>Table6[[#This Row],[السؤال المقالي 6]]+Table6[[#This Row],[السؤال المقالي 5]]+Table6[[#This Row],[مجموع 4]]+Table6[[#This Row],[مجموع 3]]+Table6[[#This Row],[مجموع2]]+Table6[[#This Row],[مجموع1]]</f>
        <v>32</v>
      </c>
      <c r="AL5" s="2" t="str">
        <f>IF(Table6[[#This Row],[الدرجة الكلية عن الاختبار ]]&gt;=25,"ناجح","راسب")</f>
        <v>ناجح</v>
      </c>
    </row>
    <row r="6" spans="1:38" x14ac:dyDescent="0.25">
      <c r="A6" s="2" t="s">
        <v>186</v>
      </c>
      <c r="B6" s="6">
        <v>0</v>
      </c>
      <c r="C6" s="6">
        <v>0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4">
        <v>1</v>
      </c>
      <c r="K6" s="4">
        <v>1</v>
      </c>
      <c r="L6" s="2">
        <f>SUM(Table6[[#This Row],[I1]:[I10]])</f>
        <v>8</v>
      </c>
      <c r="M6" s="5"/>
      <c r="N6" s="5"/>
      <c r="O6" s="5"/>
      <c r="P6" s="5"/>
      <c r="Q6" s="5"/>
      <c r="R6" s="5"/>
      <c r="S6" s="5"/>
      <c r="T6" s="5"/>
      <c r="U6" s="5"/>
      <c r="V6" s="5"/>
      <c r="W6" s="5">
        <f>SUM(Table6[[#This Row],[q1]:[q10]])</f>
        <v>0</v>
      </c>
      <c r="X6" s="5"/>
      <c r="Y6" s="2">
        <v>1</v>
      </c>
      <c r="Z6" s="2">
        <v>1</v>
      </c>
      <c r="AA6" s="2">
        <v>2</v>
      </c>
      <c r="AB6" s="2">
        <v>0.5</v>
      </c>
      <c r="AC6" s="2">
        <v>2</v>
      </c>
      <c r="AD6" s="2">
        <f>SUM(Table6[[#This Row],[m1]:[m5]])</f>
        <v>6.5</v>
      </c>
      <c r="AE6" s="2">
        <v>5</v>
      </c>
      <c r="AF6" s="2">
        <v>5</v>
      </c>
      <c r="AH6" s="2">
        <f>SUM(Table6[[#This Row],[R1]:[R3]])</f>
        <v>10</v>
      </c>
      <c r="AI6" s="2">
        <v>7</v>
      </c>
      <c r="AJ6" s="2">
        <v>5</v>
      </c>
      <c r="AK6" s="2">
        <f>Table6[[#This Row],[السؤال المقالي 6]]+Table6[[#This Row],[السؤال المقالي 5]]+Table6[[#This Row],[مجموع 4]]+Table6[[#This Row],[مجموع 3]]+Table6[[#This Row],[مجموع2]]+Table6[[#This Row],[مجموع1]]</f>
        <v>36.5</v>
      </c>
      <c r="AL6" s="2" t="str">
        <f>IF(Table6[[#This Row],[الدرجة الكلية عن الاختبار ]]&gt;=25,"ناجح","راسب")</f>
        <v>ناجح</v>
      </c>
    </row>
    <row r="7" spans="1:38" x14ac:dyDescent="0.25">
      <c r="A7" s="2" t="s">
        <v>59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4">
        <v>1</v>
      </c>
      <c r="K7" s="4">
        <v>1</v>
      </c>
      <c r="L7" s="2">
        <f>SUM(Table6[[#This Row],[I1]:[I10]])</f>
        <v>10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0</v>
      </c>
      <c r="S7" s="5">
        <v>0</v>
      </c>
      <c r="T7" s="5">
        <v>1</v>
      </c>
      <c r="U7" s="5">
        <v>1</v>
      </c>
      <c r="V7" s="5">
        <v>1</v>
      </c>
      <c r="W7" s="5">
        <f>SUM(Table6[[#This Row],[q1]:[q10]])</f>
        <v>8</v>
      </c>
      <c r="X7" s="5"/>
      <c r="Y7" s="2">
        <v>1</v>
      </c>
      <c r="Z7" s="2">
        <v>1.5</v>
      </c>
      <c r="AA7" s="2">
        <v>1.5</v>
      </c>
      <c r="AB7" s="2">
        <v>0.5</v>
      </c>
      <c r="AD7" s="2">
        <f>SUM(Table6[[#This Row],[m1]:[m5]])</f>
        <v>4.5</v>
      </c>
      <c r="AF7" s="2">
        <v>5</v>
      </c>
      <c r="AG7" s="2">
        <v>3</v>
      </c>
      <c r="AH7" s="2">
        <f>SUM(Table6[[#This Row],[R1]:[R3]])</f>
        <v>8</v>
      </c>
      <c r="AJ7" s="2">
        <v>6</v>
      </c>
      <c r="AK7" s="2">
        <f>Table6[[#This Row],[السؤال المقالي 6]]+Table6[[#This Row],[السؤال المقالي 5]]+Table6[[#This Row],[مجموع 4]]+Table6[[#This Row],[مجموع 3]]+Table6[[#This Row],[مجموع2]]+Table6[[#This Row],[مجموع1]]</f>
        <v>36.5</v>
      </c>
      <c r="AL7" s="2" t="str">
        <f>IF(Table6[[#This Row],[الدرجة الكلية عن الاختبار ]]&gt;=25,"ناجح","راسب")</f>
        <v>ناجح</v>
      </c>
    </row>
    <row r="8" spans="1:38" x14ac:dyDescent="0.25">
      <c r="A8" s="2" t="s">
        <v>60</v>
      </c>
      <c r="B8" s="4"/>
      <c r="C8" s="4"/>
      <c r="D8" s="4"/>
      <c r="E8" s="4"/>
      <c r="F8" s="4"/>
      <c r="G8" s="4"/>
      <c r="H8" s="4"/>
      <c r="I8" s="4"/>
      <c r="J8" s="4"/>
      <c r="K8" s="4"/>
      <c r="L8" s="2">
        <f>SUM(Table6[[#This Row],[I1]:[I10]])</f>
        <v>0</v>
      </c>
      <c r="M8" s="5">
        <v>1</v>
      </c>
      <c r="N8" s="5">
        <v>1</v>
      </c>
      <c r="O8" s="5">
        <v>1</v>
      </c>
      <c r="P8" s="5">
        <v>1</v>
      </c>
      <c r="Q8" s="5">
        <v>0</v>
      </c>
      <c r="R8" s="5">
        <v>0</v>
      </c>
      <c r="S8" s="5">
        <v>0</v>
      </c>
      <c r="T8" s="5">
        <v>1</v>
      </c>
      <c r="U8" s="5">
        <v>1</v>
      </c>
      <c r="V8" s="5">
        <v>1</v>
      </c>
      <c r="W8" s="5">
        <f>SUM(Table6[[#This Row],[q1]:[q10]])</f>
        <v>7</v>
      </c>
      <c r="X8" s="5"/>
      <c r="Y8" s="2">
        <v>1</v>
      </c>
      <c r="Z8" s="2">
        <v>1</v>
      </c>
      <c r="AA8" s="2">
        <v>0.5</v>
      </c>
      <c r="AB8" s="2">
        <v>0.5</v>
      </c>
      <c r="AD8" s="2">
        <f>SUM(Table6[[#This Row],[m1]:[m5]])</f>
        <v>3</v>
      </c>
      <c r="AF8" s="2">
        <v>4</v>
      </c>
      <c r="AG8" s="2">
        <v>3</v>
      </c>
      <c r="AH8" s="2">
        <f>SUM(Table6[[#This Row],[R1]:[R3]])</f>
        <v>7</v>
      </c>
      <c r="AI8" s="2">
        <v>7</v>
      </c>
      <c r="AJ8" s="2">
        <v>4</v>
      </c>
      <c r="AK8" s="2">
        <f>Table6[[#This Row],[السؤال المقالي 6]]+Table6[[#This Row],[السؤال المقالي 5]]+Table6[[#This Row],[مجموع 4]]+Table6[[#This Row],[مجموع 3]]+Table6[[#This Row],[مجموع2]]+Table6[[#This Row],[مجموع1]]</f>
        <v>28</v>
      </c>
      <c r="AL8" s="2" t="str">
        <f>IF(Table6[[#This Row],[الدرجة الكلية عن الاختبار ]]&gt;=25,"ناجح","راسب")</f>
        <v>ناجح</v>
      </c>
    </row>
    <row r="9" spans="1:38" x14ac:dyDescent="0.25">
      <c r="A9" s="2" t="s">
        <v>61</v>
      </c>
      <c r="B9" s="4">
        <v>1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0</v>
      </c>
      <c r="I9" s="4">
        <v>1</v>
      </c>
      <c r="J9" s="4">
        <v>1</v>
      </c>
      <c r="K9" s="4">
        <v>1</v>
      </c>
      <c r="L9" s="2">
        <f>SUM(Table6[[#This Row],[I1]:[I10]])</f>
        <v>9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f>SUM(Table6[[#This Row],[q1]:[q10]])</f>
        <v>6</v>
      </c>
      <c r="X9" s="5"/>
      <c r="AD9" s="2">
        <f>SUM(Table6[[#This Row],[m1]:[m5]])</f>
        <v>0</v>
      </c>
      <c r="AE9" s="2">
        <v>4</v>
      </c>
      <c r="AG9" s="2">
        <v>5</v>
      </c>
      <c r="AH9" s="2">
        <f>SUM(Table6[[#This Row],[R1]:[R3]])</f>
        <v>9</v>
      </c>
      <c r="AI9" s="2">
        <v>4</v>
      </c>
      <c r="AJ9" s="2">
        <v>5</v>
      </c>
      <c r="AK9" s="2">
        <f>Table6[[#This Row],[السؤال المقالي 6]]+Table6[[#This Row],[السؤال المقالي 5]]+Table6[[#This Row],[مجموع 4]]+Table6[[#This Row],[مجموع 3]]+Table6[[#This Row],[مجموع2]]+Table6[[#This Row],[مجموع1]]</f>
        <v>33</v>
      </c>
      <c r="AL9" s="2" t="str">
        <f>IF(Table6[[#This Row],[الدرجة الكلية عن الاختبار ]]&gt;=25,"ناجح","راسب")</f>
        <v>ناجح</v>
      </c>
    </row>
    <row r="10" spans="1:38" x14ac:dyDescent="0.25">
      <c r="A10" s="2" t="s">
        <v>62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  <c r="G10" s="4">
        <v>0</v>
      </c>
      <c r="H10" s="4">
        <v>1</v>
      </c>
      <c r="I10" s="4">
        <v>1</v>
      </c>
      <c r="J10" s="4">
        <v>1</v>
      </c>
      <c r="K10" s="4">
        <v>1</v>
      </c>
      <c r="L10" s="7">
        <f>SUM(Table6[[#This Row],[I1]:[I10]])</f>
        <v>9</v>
      </c>
      <c r="M10" s="8">
        <v>1</v>
      </c>
      <c r="N10" s="8">
        <v>1</v>
      </c>
      <c r="O10" s="8">
        <v>0</v>
      </c>
      <c r="P10" s="8">
        <v>0</v>
      </c>
      <c r="Q10" s="8">
        <v>1</v>
      </c>
      <c r="R10" s="8">
        <v>0</v>
      </c>
      <c r="S10" s="8">
        <v>1</v>
      </c>
      <c r="T10" s="8">
        <v>0</v>
      </c>
      <c r="U10" s="8">
        <v>1</v>
      </c>
      <c r="V10" s="8">
        <v>1</v>
      </c>
      <c r="W10" s="8">
        <f>SUM(Table6[[#This Row],[q1]:[q10]])</f>
        <v>6</v>
      </c>
      <c r="X10" s="5"/>
      <c r="Y10" s="2">
        <v>1</v>
      </c>
      <c r="Z10" s="2">
        <v>1.5</v>
      </c>
      <c r="AA10" s="2">
        <v>2</v>
      </c>
      <c r="AB10" s="2">
        <v>0.5</v>
      </c>
      <c r="AD10" s="2">
        <f>SUM(Table6[[#This Row],[m1]:[m5]])</f>
        <v>5</v>
      </c>
      <c r="AE10" s="2">
        <v>3</v>
      </c>
      <c r="AF10" s="2">
        <v>4</v>
      </c>
      <c r="AH10" s="2">
        <f>SUM(Table6[[#This Row],[R1]:[R3]])</f>
        <v>7</v>
      </c>
      <c r="AI10" s="2">
        <v>7</v>
      </c>
      <c r="AK10" s="2">
        <f>Table6[[#This Row],[السؤال المقالي 6]]+Table6[[#This Row],[السؤال المقالي 5]]+Table6[[#This Row],[مجموع 4]]+Table6[[#This Row],[مجموع 3]]+Table6[[#This Row],[مجموع2]]+Table6[[#This Row],[مجموع1]]</f>
        <v>34</v>
      </c>
      <c r="AL10" s="2" t="str">
        <f>IF(Table6[[#This Row],[الدرجة الكلية عن الاختبار ]]&gt;=25,"ناجح","راسب")</f>
        <v>ناجح</v>
      </c>
    </row>
    <row r="11" spans="1:38" x14ac:dyDescent="0.25">
      <c r="A11" s="2" t="s">
        <v>63</v>
      </c>
      <c r="B11" s="4">
        <v>0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0</v>
      </c>
      <c r="L11" s="7">
        <f>SUM(Table6[[#This Row],[I1]:[I10]])</f>
        <v>8</v>
      </c>
      <c r="M11" s="8">
        <v>0</v>
      </c>
      <c r="N11" s="8">
        <v>0</v>
      </c>
      <c r="O11" s="8">
        <v>1</v>
      </c>
      <c r="P11" s="8">
        <v>1</v>
      </c>
      <c r="Q11" s="8">
        <v>0</v>
      </c>
      <c r="R11" s="8">
        <v>0</v>
      </c>
      <c r="S11" s="8">
        <v>1</v>
      </c>
      <c r="T11" s="8">
        <v>1</v>
      </c>
      <c r="U11" s="8">
        <v>1</v>
      </c>
      <c r="V11" s="8">
        <v>0</v>
      </c>
      <c r="W11" s="8">
        <f>SUM(Table6[[#This Row],[q1]:[q10]])</f>
        <v>5</v>
      </c>
      <c r="X11" s="5"/>
      <c r="Z11" s="2">
        <v>1</v>
      </c>
      <c r="AA11" s="2">
        <v>0</v>
      </c>
      <c r="AB11" s="2">
        <v>2</v>
      </c>
      <c r="AC11" s="2">
        <v>1</v>
      </c>
      <c r="AD11" s="2">
        <f>SUM(Table6[[#This Row],[m1]:[m5]])</f>
        <v>4</v>
      </c>
      <c r="AF11" s="2">
        <v>3</v>
      </c>
      <c r="AG11" s="2">
        <v>3</v>
      </c>
      <c r="AH11" s="2">
        <f>SUM(Table6[[#This Row],[R1]:[R3]])</f>
        <v>6</v>
      </c>
      <c r="AJ11" s="2">
        <v>5</v>
      </c>
      <c r="AK11" s="2">
        <f>Table6[[#This Row],[السؤال المقالي 6]]+Table6[[#This Row],[السؤال المقالي 5]]+Table6[[#This Row],[مجموع 4]]+Table6[[#This Row],[مجموع 3]]+Table6[[#This Row],[مجموع2]]+Table6[[#This Row],[مجموع1]]</f>
        <v>28</v>
      </c>
      <c r="AL11" s="2" t="str">
        <f>IF(Table6[[#This Row],[الدرجة الكلية عن الاختبار ]]&gt;=25,"ناجح","راسب")</f>
        <v>ناجح</v>
      </c>
    </row>
    <row r="12" spans="1:38" x14ac:dyDescent="0.25">
      <c r="A12" s="2" t="s">
        <v>64</v>
      </c>
      <c r="B12" s="6">
        <v>1</v>
      </c>
      <c r="C12" s="6">
        <v>1</v>
      </c>
      <c r="D12" s="6">
        <v>1</v>
      </c>
      <c r="E12" s="6">
        <v>1</v>
      </c>
      <c r="F12" s="6">
        <v>1</v>
      </c>
      <c r="G12" s="6">
        <v>0</v>
      </c>
      <c r="H12" s="6">
        <v>0</v>
      </c>
      <c r="I12" s="6">
        <v>0</v>
      </c>
      <c r="J12" s="4">
        <v>1</v>
      </c>
      <c r="K12" s="4">
        <v>1</v>
      </c>
      <c r="L12" s="2">
        <f>SUM(Table6[[#This Row],[I1]:[I10]])</f>
        <v>7</v>
      </c>
      <c r="M12" s="5">
        <v>1</v>
      </c>
      <c r="N12" s="5">
        <v>1</v>
      </c>
      <c r="O12" s="5">
        <v>0</v>
      </c>
      <c r="P12" s="5">
        <v>0</v>
      </c>
      <c r="Q12" s="5">
        <v>1</v>
      </c>
      <c r="R12" s="5">
        <v>1</v>
      </c>
      <c r="S12" s="5">
        <v>1</v>
      </c>
      <c r="T12" s="5">
        <v>0</v>
      </c>
      <c r="U12" s="5">
        <v>0</v>
      </c>
      <c r="V12" s="5">
        <v>1</v>
      </c>
      <c r="W12" s="5">
        <f>SUM(Table6[[#This Row],[q1]:[q10]])</f>
        <v>6</v>
      </c>
      <c r="X12" s="5"/>
      <c r="AD12" s="2">
        <f>SUM(Table6[[#This Row],[m1]:[m5]])</f>
        <v>0</v>
      </c>
      <c r="AE12" s="2">
        <v>2</v>
      </c>
      <c r="AG12" s="2">
        <v>5</v>
      </c>
      <c r="AH12" s="2">
        <f>SUM(Table6[[#This Row],[R1]:[R3]])</f>
        <v>7</v>
      </c>
      <c r="AI12" s="2">
        <v>3</v>
      </c>
      <c r="AJ12" s="2">
        <v>4</v>
      </c>
      <c r="AK12" s="2">
        <f>Table6[[#This Row],[السؤال المقالي 6]]+Table6[[#This Row],[السؤال المقالي 5]]+Table6[[#This Row],[مجموع 4]]+Table6[[#This Row],[مجموع 3]]+Table6[[#This Row],[مجموع2]]+Table6[[#This Row],[مجموع1]]</f>
        <v>27</v>
      </c>
      <c r="AL12" s="2" t="str">
        <f>IF(Table6[[#This Row],[الدرجة الكلية عن الاختبار ]]&gt;=25,"ناجح","راسب")</f>
        <v>ناجح</v>
      </c>
    </row>
    <row r="13" spans="1:38" x14ac:dyDescent="0.25">
      <c r="A13" s="2" t="s">
        <v>65</v>
      </c>
      <c r="B13" s="4">
        <v>1</v>
      </c>
      <c r="C13" s="4">
        <v>0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2">
        <f>SUM(Table6[[#This Row],[I1]:[I10]])</f>
        <v>9</v>
      </c>
      <c r="M13" s="5">
        <v>1</v>
      </c>
      <c r="N13" s="5">
        <v>1</v>
      </c>
      <c r="O13" s="5">
        <v>1</v>
      </c>
      <c r="P13" s="5">
        <v>0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f>SUM(Table6[[#This Row],[q1]:[q10]])</f>
        <v>9</v>
      </c>
      <c r="X13" s="5"/>
      <c r="Y13" s="2">
        <v>1</v>
      </c>
      <c r="Z13" s="2">
        <v>1</v>
      </c>
      <c r="AA13" s="2">
        <v>1</v>
      </c>
      <c r="AB13" s="2">
        <v>2</v>
      </c>
      <c r="AD13" s="2">
        <f>SUM(Table6[[#This Row],[m1]:[m5]])</f>
        <v>5</v>
      </c>
      <c r="AH13" s="2">
        <f>SUM(Table6[[#This Row],[R1]:[R3]])</f>
        <v>0</v>
      </c>
      <c r="AI13" s="2">
        <v>3</v>
      </c>
      <c r="AJ13" s="2">
        <v>4</v>
      </c>
      <c r="AK13" s="2">
        <f>Table6[[#This Row],[السؤال المقالي 6]]+Table6[[#This Row],[السؤال المقالي 5]]+Table6[[#This Row],[مجموع 4]]+Table6[[#This Row],[مجموع 3]]+Table6[[#This Row],[مجموع2]]+Table6[[#This Row],[مجموع1]]</f>
        <v>30</v>
      </c>
      <c r="AL13" s="2" t="str">
        <f>IF(Table6[[#This Row],[الدرجة الكلية عن الاختبار ]]&gt;=25,"ناجح","راسب")</f>
        <v>ناجح</v>
      </c>
    </row>
    <row r="14" spans="1:38" x14ac:dyDescent="0.25">
      <c r="A14" s="2" t="s">
        <v>66</v>
      </c>
      <c r="B14" s="4">
        <v>1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0</v>
      </c>
      <c r="K14" s="4">
        <v>0</v>
      </c>
      <c r="L14" s="2">
        <f>SUM(Table6[[#This Row],[I1]:[I10]])</f>
        <v>8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f>SUM(Table6[[#This Row],[q1]:[q10]])</f>
        <v>10</v>
      </c>
      <c r="X14" s="5"/>
      <c r="Y14" s="2">
        <v>1</v>
      </c>
      <c r="AA14" s="2">
        <v>0.5</v>
      </c>
      <c r="AB14" s="2">
        <v>0.5</v>
      </c>
      <c r="AC14" s="2">
        <v>0</v>
      </c>
      <c r="AD14" s="2">
        <f>SUM(Table6[[#This Row],[m1]:[m5]])</f>
        <v>2</v>
      </c>
      <c r="AE14" s="2">
        <v>3</v>
      </c>
      <c r="AF14" s="2">
        <v>5</v>
      </c>
      <c r="AH14" s="2">
        <f>SUM(Table6[[#This Row],[R1]:[R3]])</f>
        <v>8</v>
      </c>
      <c r="AI14" s="2">
        <v>3</v>
      </c>
      <c r="AK14" s="2">
        <f>Table6[[#This Row],[السؤال المقالي 6]]+Table6[[#This Row],[السؤال المقالي 5]]+Table6[[#This Row],[مجموع 4]]+Table6[[#This Row],[مجموع 3]]+Table6[[#This Row],[مجموع2]]+Table6[[#This Row],[مجموع1]]</f>
        <v>31</v>
      </c>
      <c r="AL14" s="2" t="str">
        <f>IF(Table6[[#This Row],[الدرجة الكلية عن الاختبار ]]&gt;=25,"ناجح","راسب")</f>
        <v>ناجح</v>
      </c>
    </row>
    <row r="15" spans="1:38" x14ac:dyDescent="0.25">
      <c r="A15" s="2" t="s">
        <v>67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0</v>
      </c>
      <c r="J15" s="4">
        <v>1</v>
      </c>
      <c r="K15" s="4">
        <v>1</v>
      </c>
      <c r="L15" s="2">
        <f>SUM(Table6[[#This Row],[I1]:[I10]])</f>
        <v>9</v>
      </c>
      <c r="M15" s="5">
        <v>1</v>
      </c>
      <c r="N15" s="5">
        <v>1</v>
      </c>
      <c r="O15" s="5">
        <v>1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1</v>
      </c>
      <c r="W15" s="5">
        <f>SUM(Table6[[#This Row],[q1]:[q10]])</f>
        <v>5</v>
      </c>
      <c r="X15" s="5"/>
      <c r="Y15" s="2">
        <v>2</v>
      </c>
      <c r="Z15" s="2">
        <v>0.5</v>
      </c>
      <c r="AA15" s="2">
        <v>1.5</v>
      </c>
      <c r="AB15" s="2">
        <v>2</v>
      </c>
      <c r="AD15" s="2">
        <f>SUM(Table6[[#This Row],[m1]:[m5]])</f>
        <v>6</v>
      </c>
      <c r="AF15" s="2">
        <v>5</v>
      </c>
      <c r="AG15" s="2">
        <v>1</v>
      </c>
      <c r="AH15" s="2">
        <f>SUM(Table6[[#This Row],[R1]:[R3]])</f>
        <v>6</v>
      </c>
      <c r="AI15" s="2">
        <v>3</v>
      </c>
      <c r="AK15" s="2">
        <f>Table6[[#This Row],[السؤال المقالي 6]]+Table6[[#This Row],[السؤال المقالي 5]]+Table6[[#This Row],[مجموع 4]]+Table6[[#This Row],[مجموع 3]]+Table6[[#This Row],[مجموع2]]+Table6[[#This Row],[مجموع1]]</f>
        <v>29</v>
      </c>
      <c r="AL15" s="2" t="str">
        <f>IF(Table6[[#This Row],[الدرجة الكلية عن الاختبار ]]&gt;=25,"ناجح","راسب")</f>
        <v>ناجح</v>
      </c>
    </row>
    <row r="16" spans="1:38" x14ac:dyDescent="0.25">
      <c r="A16" s="2" t="s">
        <v>68</v>
      </c>
      <c r="B16" s="4">
        <v>1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6">
        <v>1</v>
      </c>
      <c r="K16" s="6">
        <v>1</v>
      </c>
      <c r="L16" s="2">
        <f>SUM(Table6[[#This Row],[I1]:[I10]])</f>
        <v>10</v>
      </c>
      <c r="M16" s="5">
        <v>0</v>
      </c>
      <c r="N16" s="5">
        <v>0</v>
      </c>
      <c r="O16" s="5">
        <v>1</v>
      </c>
      <c r="P16" s="5">
        <v>1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1</v>
      </c>
      <c r="W16" s="5">
        <f>SUM(Table6[[#This Row],[q1]:[q10]])</f>
        <v>4</v>
      </c>
      <c r="X16" s="5"/>
      <c r="Y16" s="2">
        <v>1.5</v>
      </c>
      <c r="Z16" s="2">
        <v>0</v>
      </c>
      <c r="AA16" s="2">
        <v>2</v>
      </c>
      <c r="AB16" s="2">
        <v>1</v>
      </c>
      <c r="AD16" s="2">
        <f>SUM(Table6[[#This Row],[m1]:[m5]])</f>
        <v>4.5</v>
      </c>
      <c r="AE16" s="2">
        <v>1</v>
      </c>
      <c r="AF16" s="2">
        <v>1</v>
      </c>
      <c r="AH16" s="2">
        <f>SUM(Table6[[#This Row],[R1]:[R3]])</f>
        <v>2</v>
      </c>
      <c r="AJ16" s="2">
        <v>3</v>
      </c>
      <c r="AK16" s="2">
        <f>Table6[[#This Row],[السؤال المقالي 6]]+Table6[[#This Row],[السؤال المقالي 5]]+Table6[[#This Row],[مجموع 4]]+Table6[[#This Row],[مجموع 3]]+Table6[[#This Row],[مجموع2]]+Table6[[#This Row],[مجموع1]]</f>
        <v>23.5</v>
      </c>
      <c r="AL16" s="2" t="str">
        <f>IF(Table6[[#This Row],[الدرجة الكلية عن الاختبار ]]&gt;=25,"ناجح","راسب")</f>
        <v>راسب</v>
      </c>
    </row>
    <row r="17" spans="1:38" x14ac:dyDescent="0.25">
      <c r="A17" s="2" t="s">
        <v>69</v>
      </c>
      <c r="B17" s="6">
        <v>1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2">
        <f>SUM(Table6[[#This Row],[I1]:[I10]])</f>
        <v>10</v>
      </c>
      <c r="M17" s="5">
        <v>0</v>
      </c>
      <c r="N17" s="5">
        <v>0</v>
      </c>
      <c r="O17" s="5">
        <v>1</v>
      </c>
      <c r="P17" s="5">
        <v>1</v>
      </c>
      <c r="Q17" s="5">
        <v>0</v>
      </c>
      <c r="R17" s="5"/>
      <c r="S17" s="5">
        <v>1</v>
      </c>
      <c r="T17" s="5">
        <v>0</v>
      </c>
      <c r="U17" s="5">
        <v>1</v>
      </c>
      <c r="V17" s="5">
        <v>0</v>
      </c>
      <c r="W17" s="5">
        <f>SUM(Table6[[#This Row],[q1]:[q10]])</f>
        <v>4</v>
      </c>
      <c r="X17" s="5"/>
      <c r="AD17" s="2">
        <f>SUM(Table6[[#This Row],[m1]:[m5]])</f>
        <v>0</v>
      </c>
      <c r="AF17" s="2">
        <v>3</v>
      </c>
      <c r="AG17" s="2">
        <v>2</v>
      </c>
      <c r="AH17" s="2">
        <f>SUM(Table6[[#This Row],[R1]:[R3]])</f>
        <v>5</v>
      </c>
      <c r="AI17" s="2">
        <v>7</v>
      </c>
      <c r="AJ17" s="2">
        <v>2</v>
      </c>
      <c r="AK17" s="2">
        <f>Table6[[#This Row],[السؤال المقالي 6]]+Table6[[#This Row],[السؤال المقالي 5]]+Table6[[#This Row],[مجموع 4]]+Table6[[#This Row],[مجموع 3]]+Table6[[#This Row],[مجموع2]]+Table6[[#This Row],[مجموع1]]</f>
        <v>28</v>
      </c>
      <c r="AL17" s="2" t="str">
        <f>IF(Table6[[#This Row],[الدرجة الكلية عن الاختبار ]]&gt;=25,"ناجح","راسب")</f>
        <v>ناجح</v>
      </c>
    </row>
    <row r="18" spans="1:38" x14ac:dyDescent="0.25">
      <c r="A18" s="2" t="s">
        <v>70</v>
      </c>
      <c r="B18" s="6">
        <v>1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2">
        <f>SUM(Table6[[#This Row],[I1]:[I10]])</f>
        <v>10</v>
      </c>
      <c r="M18" s="5">
        <v>1</v>
      </c>
      <c r="N18" s="5">
        <v>0</v>
      </c>
      <c r="O18" s="5">
        <v>1</v>
      </c>
      <c r="P18" s="5">
        <v>0</v>
      </c>
      <c r="Q18" s="5">
        <v>1</v>
      </c>
      <c r="R18" s="5">
        <v>0</v>
      </c>
      <c r="S18" s="5">
        <v>1</v>
      </c>
      <c r="T18" s="5">
        <v>1</v>
      </c>
      <c r="U18" s="5">
        <v>1</v>
      </c>
      <c r="V18" s="5">
        <v>1</v>
      </c>
      <c r="W18" s="5">
        <f>SUM(Table6[[#This Row],[q1]:[q10]])</f>
        <v>7</v>
      </c>
      <c r="X18" s="8"/>
      <c r="Y18" s="2">
        <v>1.5</v>
      </c>
      <c r="AA18" s="2">
        <v>0</v>
      </c>
      <c r="AB18" s="2">
        <v>2</v>
      </c>
      <c r="AC18" s="2">
        <v>0.5</v>
      </c>
      <c r="AD18" s="2">
        <f>SUM(Table6[[#This Row],[m1]:[m5]])</f>
        <v>4</v>
      </c>
      <c r="AF18" s="2">
        <v>5</v>
      </c>
      <c r="AG18" s="2">
        <v>5</v>
      </c>
      <c r="AH18" s="2">
        <f>SUM(Table6[[#This Row],[R1]:[R3]])</f>
        <v>10</v>
      </c>
      <c r="AI18" s="2">
        <v>4</v>
      </c>
      <c r="AK18" s="2">
        <f>Table6[[#This Row],[السؤال المقالي 6]]+Table6[[#This Row],[السؤال المقالي 5]]+Table6[[#This Row],[مجموع 4]]+Table6[[#This Row],[مجموع 3]]+Table6[[#This Row],[مجموع2]]+Table6[[#This Row],[مجموع1]]</f>
        <v>35</v>
      </c>
      <c r="AL18" s="2" t="str">
        <f>IF(Table6[[#This Row],[الدرجة الكلية عن الاختبار ]]&gt;=25,"ناجح","راسب")</f>
        <v>ناجح</v>
      </c>
    </row>
    <row r="19" spans="1:38" x14ac:dyDescent="0.25">
      <c r="A19" s="2" t="s">
        <v>71</v>
      </c>
      <c r="B19" s="4">
        <v>1</v>
      </c>
      <c r="C19" s="4">
        <v>1</v>
      </c>
      <c r="D19" s="4">
        <v>1</v>
      </c>
      <c r="E19" s="4">
        <v>1</v>
      </c>
      <c r="F19" s="4">
        <v>1</v>
      </c>
      <c r="G19" s="4">
        <v>0</v>
      </c>
      <c r="H19" s="4">
        <v>1</v>
      </c>
      <c r="I19" s="4">
        <v>1</v>
      </c>
      <c r="J19" s="6">
        <v>1</v>
      </c>
      <c r="K19" s="6">
        <v>1</v>
      </c>
      <c r="L19" s="2">
        <f>SUM(Table6[[#This Row],[I1]:[I10]])</f>
        <v>9</v>
      </c>
      <c r="M19" s="5">
        <v>0</v>
      </c>
      <c r="N19" s="5">
        <v>1</v>
      </c>
      <c r="O19" s="5">
        <v>0</v>
      </c>
      <c r="P19" s="5">
        <v>1</v>
      </c>
      <c r="Q19" s="5">
        <v>0</v>
      </c>
      <c r="R19" s="5">
        <v>1</v>
      </c>
      <c r="S19" s="5">
        <v>1</v>
      </c>
      <c r="T19" s="5">
        <v>0</v>
      </c>
      <c r="U19" s="5">
        <v>1</v>
      </c>
      <c r="V19" s="5">
        <v>1</v>
      </c>
      <c r="W19" s="5">
        <f>SUM(Table6[[#This Row],[q1]:[q10]])</f>
        <v>6</v>
      </c>
      <c r="X19" s="8"/>
      <c r="Y19" s="2">
        <v>2</v>
      </c>
      <c r="Z19" s="2">
        <v>0.5</v>
      </c>
      <c r="AA19" s="2">
        <v>1.5</v>
      </c>
      <c r="AB19" s="2">
        <v>2</v>
      </c>
      <c r="AD19" s="2">
        <f>SUM(Table6[[#This Row],[m1]:[m5]])</f>
        <v>6</v>
      </c>
      <c r="AF19" s="2">
        <v>5</v>
      </c>
      <c r="AG19" s="2">
        <v>1</v>
      </c>
      <c r="AH19" s="2">
        <f>SUM(Table6[[#This Row],[R1]:[R3]])</f>
        <v>6</v>
      </c>
      <c r="AJ19" s="2">
        <v>4</v>
      </c>
      <c r="AK19" s="2">
        <f>Table6[[#This Row],[السؤال المقالي 6]]+Table6[[#This Row],[السؤال المقالي 5]]+Table6[[#This Row],[مجموع 4]]+Table6[[#This Row],[مجموع 3]]+Table6[[#This Row],[مجموع2]]+Table6[[#This Row],[مجموع1]]</f>
        <v>31</v>
      </c>
      <c r="AL19" s="2" t="str">
        <f>IF(Table6[[#This Row],[الدرجة الكلية عن الاختبار ]]&gt;=25,"ناجح","راسب")</f>
        <v>ناجح</v>
      </c>
    </row>
    <row r="20" spans="1:38" x14ac:dyDescent="0.25">
      <c r="A20" s="2" t="s">
        <v>72</v>
      </c>
      <c r="B20" s="4">
        <v>1</v>
      </c>
      <c r="C20" s="4">
        <v>1</v>
      </c>
      <c r="D20" s="4">
        <v>1</v>
      </c>
      <c r="E20" s="4">
        <v>1</v>
      </c>
      <c r="F20" s="4">
        <v>1</v>
      </c>
      <c r="G20" s="4">
        <v>0</v>
      </c>
      <c r="H20" s="4">
        <v>1</v>
      </c>
      <c r="I20" s="4">
        <v>0</v>
      </c>
      <c r="J20" s="6">
        <v>1</v>
      </c>
      <c r="K20" s="6">
        <v>1</v>
      </c>
      <c r="L20" s="2">
        <f>SUM(Table6[[#This Row],[I1]:[I10]])</f>
        <v>8</v>
      </c>
      <c r="M20" s="5">
        <v>1</v>
      </c>
      <c r="N20" s="5">
        <v>1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  <c r="T20" s="5">
        <v>0</v>
      </c>
      <c r="U20" s="5">
        <v>1</v>
      </c>
      <c r="V20" s="5">
        <v>1</v>
      </c>
      <c r="W20" s="5">
        <f>SUM(Table6[[#This Row],[q1]:[q10]])</f>
        <v>9</v>
      </c>
      <c r="X20" s="5"/>
      <c r="AD20" s="2">
        <f>SUM(Table6[[#This Row],[m1]:[m5]])</f>
        <v>0</v>
      </c>
      <c r="AE20" s="2">
        <v>5</v>
      </c>
      <c r="AG20" s="2">
        <v>5</v>
      </c>
      <c r="AH20" s="2">
        <f>SUM(Table6[[#This Row],[R1]:[R3]])</f>
        <v>10</v>
      </c>
      <c r="AI20" s="2">
        <v>3</v>
      </c>
      <c r="AJ20" s="2">
        <v>3</v>
      </c>
      <c r="AK20" s="2">
        <f>Table6[[#This Row],[السؤال المقالي 6]]+Table6[[#This Row],[السؤال المقالي 5]]+Table6[[#This Row],[مجموع 4]]+Table6[[#This Row],[مجموع 3]]+Table6[[#This Row],[مجموع2]]+Table6[[#This Row],[مجموع1]]</f>
        <v>33</v>
      </c>
      <c r="AL20" s="2" t="str">
        <f>IF(Table6[[#This Row],[الدرجة الكلية عن الاختبار ]]&gt;=25,"ناجح","راسب")</f>
        <v>ناجح</v>
      </c>
    </row>
    <row r="21" spans="1:38" x14ac:dyDescent="0.25">
      <c r="A21" s="2" t="s">
        <v>73</v>
      </c>
      <c r="B21" s="6">
        <v>1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2">
        <f>SUM(Table6[[#This Row],[I1]:[I10]])</f>
        <v>10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>
        <f>SUM(Table6[[#This Row],[q1]:[q10]])</f>
        <v>0</v>
      </c>
      <c r="X21" s="5"/>
      <c r="Y21" s="2">
        <v>1</v>
      </c>
      <c r="Z21" s="2">
        <v>2</v>
      </c>
      <c r="AA21" s="2">
        <v>2</v>
      </c>
      <c r="AB21" s="2">
        <v>1</v>
      </c>
      <c r="AD21" s="2">
        <f>SUM(Table6[[#This Row],[m1]:[m5]])</f>
        <v>6</v>
      </c>
      <c r="AF21" s="2">
        <v>5</v>
      </c>
      <c r="AG21" s="2">
        <v>5</v>
      </c>
      <c r="AH21" s="2">
        <f>SUM(Table6[[#This Row],[R1]:[R3]])</f>
        <v>10</v>
      </c>
      <c r="AI21" s="2">
        <v>3</v>
      </c>
      <c r="AJ21" s="2">
        <v>6</v>
      </c>
      <c r="AK21" s="2">
        <f>Table6[[#This Row],[السؤال المقالي 6]]+Table6[[#This Row],[السؤال المقالي 5]]+Table6[[#This Row],[مجموع 4]]+Table6[[#This Row],[مجموع 3]]+Table6[[#This Row],[مجموع2]]+Table6[[#This Row],[مجموع1]]</f>
        <v>35</v>
      </c>
      <c r="AL21" s="2" t="str">
        <f>IF(Table6[[#This Row],[الدرجة الكلية عن الاختبار ]]&gt;=25,"ناجح","راسب")</f>
        <v>ناجح</v>
      </c>
    </row>
    <row r="22" spans="1:38" x14ac:dyDescent="0.25">
      <c r="A22" s="2" t="s">
        <v>74</v>
      </c>
      <c r="B22" s="4">
        <v>1</v>
      </c>
      <c r="C22" s="4">
        <v>1</v>
      </c>
      <c r="D22" s="4">
        <v>1</v>
      </c>
      <c r="E22" s="4">
        <v>1</v>
      </c>
      <c r="F22" s="4">
        <v>0</v>
      </c>
      <c r="G22" s="4">
        <v>1</v>
      </c>
      <c r="H22" s="4">
        <v>1</v>
      </c>
      <c r="I22" s="4">
        <v>1</v>
      </c>
      <c r="J22" s="6">
        <v>1</v>
      </c>
      <c r="K22" s="6">
        <v>1</v>
      </c>
      <c r="L22" s="2">
        <f>SUM(Table6[[#This Row],[I1]:[I10]])</f>
        <v>9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0</v>
      </c>
      <c r="W22" s="5">
        <f>SUM(Table6[[#This Row],[q1]:[q10]])</f>
        <v>9</v>
      </c>
      <c r="X22" s="5"/>
      <c r="Y22" s="2">
        <v>1</v>
      </c>
      <c r="Z22" s="2">
        <v>1.5</v>
      </c>
      <c r="AA22" s="2">
        <v>0.5</v>
      </c>
      <c r="AB22" s="2">
        <v>0.5</v>
      </c>
      <c r="AC22" s="2">
        <v>2</v>
      </c>
      <c r="AD22" s="2">
        <f>SUM(Table6[[#This Row],[m1]:[m5]])</f>
        <v>5.5</v>
      </c>
      <c r="AE22" s="2">
        <v>3</v>
      </c>
      <c r="AF22" s="2">
        <v>5</v>
      </c>
      <c r="AH22" s="2">
        <f>SUM(Table6[[#This Row],[R1]:[R3]])</f>
        <v>8</v>
      </c>
      <c r="AJ22" s="2">
        <v>3</v>
      </c>
      <c r="AK22" s="2">
        <f>Table6[[#This Row],[السؤال المقالي 6]]+Table6[[#This Row],[السؤال المقالي 5]]+Table6[[#This Row],[مجموع 4]]+Table6[[#This Row],[مجموع 3]]+Table6[[#This Row],[مجموع2]]+Table6[[#This Row],[مجموع1]]</f>
        <v>34.5</v>
      </c>
      <c r="AL22" s="2" t="str">
        <f>IF(Table6[[#This Row],[الدرجة الكلية عن الاختبار ]]&gt;=25,"ناجح","راسب")</f>
        <v>ناجح</v>
      </c>
    </row>
    <row r="23" spans="1:38" x14ac:dyDescent="0.25">
      <c r="A23" s="2" t="s">
        <v>75</v>
      </c>
      <c r="B23" s="6">
        <v>1</v>
      </c>
      <c r="C23" s="6">
        <v>1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1</v>
      </c>
      <c r="J23" s="6">
        <v>1</v>
      </c>
      <c r="K23" s="6">
        <v>1</v>
      </c>
      <c r="L23" s="2">
        <f>SUM(Table6[[#This Row],[I1]:[I10]])</f>
        <v>6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f>SUM(Table6[[#This Row],[q1]:[q10]])</f>
        <v>0</v>
      </c>
      <c r="X23" s="5"/>
      <c r="AD23" s="2">
        <f>SUM(Table6[[#This Row],[m1]:[m5]])</f>
        <v>0</v>
      </c>
      <c r="AF23" s="2">
        <v>5</v>
      </c>
      <c r="AG23" s="2">
        <v>5</v>
      </c>
      <c r="AH23" s="2">
        <f>SUM(Table6[[#This Row],[R1]:[R3]])</f>
        <v>10</v>
      </c>
      <c r="AI23" s="2">
        <v>7</v>
      </c>
      <c r="AJ23" s="2">
        <v>3</v>
      </c>
      <c r="AK23" s="2">
        <f>Table6[[#This Row],[السؤال المقالي 6]]+Table6[[#This Row],[السؤال المقالي 5]]+Table6[[#This Row],[مجموع 4]]+Table6[[#This Row],[مجموع 3]]+Table6[[#This Row],[مجموع2]]+Table6[[#This Row],[مجموع1]]</f>
        <v>26</v>
      </c>
      <c r="AL23" s="2" t="str">
        <f>IF(Table6[[#This Row],[الدرجة الكلية عن الاختبار ]]&gt;=25,"ناجح","راسب")</f>
        <v>ناجح</v>
      </c>
    </row>
    <row r="24" spans="1:38" x14ac:dyDescent="0.25">
      <c r="A24" s="2" t="s">
        <v>76</v>
      </c>
      <c r="B24" s="4">
        <v>1</v>
      </c>
      <c r="C24" s="4">
        <v>0</v>
      </c>
      <c r="D24" s="4">
        <v>0</v>
      </c>
      <c r="E24" s="4">
        <v>1</v>
      </c>
      <c r="F24" s="4">
        <v>1</v>
      </c>
      <c r="G24" s="4">
        <v>0</v>
      </c>
      <c r="H24" s="4">
        <v>0</v>
      </c>
      <c r="I24" s="4">
        <v>1</v>
      </c>
      <c r="J24" s="4">
        <v>1</v>
      </c>
      <c r="K24" s="4">
        <v>0</v>
      </c>
      <c r="L24" s="7">
        <f>SUM(Table6[[#This Row],[I1]:[I10]])</f>
        <v>5</v>
      </c>
      <c r="M24" s="5">
        <v>1</v>
      </c>
      <c r="N24" s="5">
        <v>1</v>
      </c>
      <c r="O24" s="5">
        <v>1</v>
      </c>
      <c r="P24" s="5">
        <v>0</v>
      </c>
      <c r="Q24" s="5">
        <v>1</v>
      </c>
      <c r="R24" s="5">
        <v>0</v>
      </c>
      <c r="S24" s="5">
        <v>1</v>
      </c>
      <c r="T24" s="5">
        <v>1</v>
      </c>
      <c r="U24" s="5">
        <v>1</v>
      </c>
      <c r="V24" s="5">
        <v>0</v>
      </c>
      <c r="W24" s="8">
        <f>SUM(Table6[[#This Row],[q1]:[q10]])</f>
        <v>7</v>
      </c>
      <c r="X24" s="5"/>
      <c r="Y24" s="2">
        <v>0.5</v>
      </c>
      <c r="Z24" s="2">
        <v>1</v>
      </c>
      <c r="AB24" s="2">
        <v>1</v>
      </c>
      <c r="AC24" s="2">
        <v>1</v>
      </c>
      <c r="AD24" s="2">
        <f>SUM(Table6[[#This Row],[m1]:[m5]])</f>
        <v>3.5</v>
      </c>
      <c r="AE24" s="2">
        <v>1</v>
      </c>
      <c r="AF24" s="2">
        <v>5</v>
      </c>
      <c r="AH24" s="2">
        <f>SUM(Table6[[#This Row],[R1]:[R3]])</f>
        <v>6</v>
      </c>
      <c r="AJ24" s="2">
        <v>3</v>
      </c>
      <c r="AK24" s="2">
        <f>Table6[[#This Row],[السؤال المقالي 6]]+Table6[[#This Row],[السؤال المقالي 5]]+Table6[[#This Row],[مجموع 4]]+Table6[[#This Row],[مجموع 3]]+Table6[[#This Row],[مجموع2]]+Table6[[#This Row],[مجموع1]]</f>
        <v>24.5</v>
      </c>
      <c r="AL24" s="2" t="str">
        <f>IF(Table6[[#This Row],[الدرجة الكلية عن الاختبار ]]&gt;=25,"ناجح","راسب")</f>
        <v>راسب</v>
      </c>
    </row>
    <row r="25" spans="1:38" x14ac:dyDescent="0.25">
      <c r="A25" s="2" t="s">
        <v>77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7">
        <f>SUM(Table6[[#This Row],[I1]:[I10]])</f>
        <v>10</v>
      </c>
      <c r="M25" s="8">
        <v>0</v>
      </c>
      <c r="N25" s="8">
        <v>0</v>
      </c>
      <c r="O25" s="8">
        <v>1</v>
      </c>
      <c r="P25" s="8">
        <v>0</v>
      </c>
      <c r="Q25" s="8">
        <v>1</v>
      </c>
      <c r="R25" s="8">
        <v>0</v>
      </c>
      <c r="S25" s="8">
        <v>1</v>
      </c>
      <c r="T25" s="8">
        <v>1</v>
      </c>
      <c r="U25" s="8">
        <v>1</v>
      </c>
      <c r="V25" s="8">
        <v>1</v>
      </c>
      <c r="W25" s="8">
        <f>SUM(Table6[[#This Row],[q1]:[q10]])</f>
        <v>6</v>
      </c>
      <c r="X25" s="5"/>
      <c r="AD25" s="2">
        <f>SUM(Table6[[#This Row],[m1]:[m5]])</f>
        <v>0</v>
      </c>
      <c r="AF25" s="2">
        <v>5</v>
      </c>
      <c r="AG25" s="2">
        <v>4</v>
      </c>
      <c r="AH25" s="2">
        <f>SUM(Table6[[#This Row],[R1]:[R3]])</f>
        <v>9</v>
      </c>
      <c r="AI25" s="2">
        <v>3</v>
      </c>
      <c r="AJ25" s="2">
        <v>6</v>
      </c>
      <c r="AK25" s="2">
        <f>Table6[[#This Row],[السؤال المقالي 6]]+Table6[[#This Row],[السؤال المقالي 5]]+Table6[[#This Row],[مجموع 4]]+Table6[[#This Row],[مجموع 3]]+Table6[[#This Row],[مجموع2]]+Table6[[#This Row],[مجموع1]]</f>
        <v>34</v>
      </c>
      <c r="AL25" s="2" t="str">
        <f>IF(Table6[[#This Row],[الدرجة الكلية عن الاختبار ]]&gt;=25,"ناجح","راسب")</f>
        <v>ناجح</v>
      </c>
    </row>
    <row r="26" spans="1:38" x14ac:dyDescent="0.25">
      <c r="A26" s="2" t="s">
        <v>78</v>
      </c>
      <c r="B26" s="6">
        <v>1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4">
        <v>1</v>
      </c>
      <c r="K26" s="4">
        <v>1</v>
      </c>
      <c r="L26" s="2">
        <f>SUM(Table6[[#This Row],[I1]:[I10]])</f>
        <v>10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>
        <f>SUM(Table6[[#This Row],[q1]:[q10]])</f>
        <v>0</v>
      </c>
      <c r="X26" s="5"/>
      <c r="Y26" s="2">
        <v>1</v>
      </c>
      <c r="Z26" s="2">
        <v>0.5</v>
      </c>
      <c r="AA26" s="2">
        <v>2</v>
      </c>
      <c r="AB26" s="2">
        <v>1</v>
      </c>
      <c r="AD26" s="2">
        <f>SUM(Table6[[#This Row],[m1]:[m5]])</f>
        <v>4.5</v>
      </c>
      <c r="AF26" s="2">
        <v>3</v>
      </c>
      <c r="AG26" s="2">
        <v>5</v>
      </c>
      <c r="AH26" s="2">
        <f>SUM(Table6[[#This Row],[R1]:[R3]])</f>
        <v>8</v>
      </c>
      <c r="AI26" s="2">
        <v>3</v>
      </c>
      <c r="AJ26" s="2">
        <v>4</v>
      </c>
      <c r="AK26" s="2">
        <f>Table6[[#This Row],[السؤال المقالي 6]]+Table6[[#This Row],[السؤال المقالي 5]]+Table6[[#This Row],[مجموع 4]]+Table6[[#This Row],[مجموع 3]]+Table6[[#This Row],[مجموع2]]+Table6[[#This Row],[مجموع1]]</f>
        <v>29.5</v>
      </c>
      <c r="AL26" s="2" t="str">
        <f>IF(Table6[[#This Row],[الدرجة الكلية عن الاختبار ]]&gt;=25,"ناجح","راسب")</f>
        <v>ناجح</v>
      </c>
    </row>
    <row r="27" spans="1:38" x14ac:dyDescent="0.25">
      <c r="A27" s="2" t="s">
        <v>79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7">
        <f>SUM(Table6[[#This Row],[I1]:[I10]])</f>
        <v>0</v>
      </c>
      <c r="M27" s="8">
        <v>1</v>
      </c>
      <c r="N27" s="8">
        <v>1</v>
      </c>
      <c r="O27" s="8">
        <v>1</v>
      </c>
      <c r="P27" s="8">
        <v>1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f>SUM(Table6[[#This Row],[q1]:[q10]])</f>
        <v>4</v>
      </c>
      <c r="X27" s="5"/>
      <c r="Y27" s="2">
        <v>1</v>
      </c>
      <c r="Z27" s="2">
        <v>1</v>
      </c>
      <c r="AA27" s="2">
        <v>0.5</v>
      </c>
      <c r="AB27" s="2">
        <v>1</v>
      </c>
      <c r="AD27" s="2">
        <f>SUM(Table6[[#This Row],[m1]:[m5]])</f>
        <v>3.5</v>
      </c>
      <c r="AE27" s="2">
        <v>5</v>
      </c>
      <c r="AF27" s="2">
        <v>5</v>
      </c>
      <c r="AH27" s="2">
        <f>SUM(Table6[[#This Row],[R1]:[R3]])</f>
        <v>10</v>
      </c>
      <c r="AI27" s="2">
        <v>3</v>
      </c>
      <c r="AJ27" s="2">
        <v>2</v>
      </c>
      <c r="AK27" s="2">
        <f>Table6[[#This Row],[السؤال المقالي 6]]+Table6[[#This Row],[السؤال المقالي 5]]+Table6[[#This Row],[مجموع 4]]+Table6[[#This Row],[مجموع 3]]+Table6[[#This Row],[مجموع2]]+Table6[[#This Row],[مجموع1]]</f>
        <v>22.5</v>
      </c>
      <c r="AL27" s="2" t="str">
        <f>IF(Table6[[#This Row],[الدرجة الكلية عن الاختبار ]]&gt;=25,"ناجح","راسب")</f>
        <v>راسب</v>
      </c>
    </row>
    <row r="28" spans="1:38" x14ac:dyDescent="0.25">
      <c r="A28" s="2" t="s">
        <v>80</v>
      </c>
      <c r="B28" s="6">
        <v>1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4">
        <v>1</v>
      </c>
      <c r="K28" s="4">
        <v>1</v>
      </c>
      <c r="L28" s="2">
        <f>SUM(Table6[[#This Row],[I1]:[I10]])</f>
        <v>10</v>
      </c>
      <c r="M28" s="5">
        <v>0</v>
      </c>
      <c r="N28" s="5">
        <v>0</v>
      </c>
      <c r="O28" s="5">
        <v>1</v>
      </c>
      <c r="P28" s="5">
        <v>0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f>SUM(Table6[[#This Row],[q1]:[q10]])</f>
        <v>7</v>
      </c>
      <c r="X28" s="5"/>
      <c r="AD28" s="2">
        <f>SUM(Table6[[#This Row],[m1]:[m5]])</f>
        <v>0</v>
      </c>
      <c r="AE28" s="2">
        <v>5</v>
      </c>
      <c r="AF28" s="2">
        <v>5</v>
      </c>
      <c r="AH28" s="2">
        <f>SUM(Table6[[#This Row],[R1]:[R3]])</f>
        <v>10</v>
      </c>
      <c r="AI28" s="2">
        <v>2</v>
      </c>
      <c r="AJ28" s="2">
        <v>4</v>
      </c>
      <c r="AK28" s="2">
        <f>Table6[[#This Row],[السؤال المقالي 6]]+Table6[[#This Row],[السؤال المقالي 5]]+Table6[[#This Row],[مجموع 4]]+Table6[[#This Row],[مجموع 3]]+Table6[[#This Row],[مجموع2]]+Table6[[#This Row],[مجموع1]]</f>
        <v>33</v>
      </c>
      <c r="AL28" s="2" t="str">
        <f>IF(Table6[[#This Row],[الدرجة الكلية عن الاختبار ]]&gt;=25,"ناجح","راسب")</f>
        <v>ناجح</v>
      </c>
    </row>
    <row r="29" spans="1:38" x14ac:dyDescent="0.25">
      <c r="A29" s="2" t="s">
        <v>81</v>
      </c>
      <c r="B29" s="6">
        <v>1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4">
        <v>1</v>
      </c>
      <c r="K29" s="4">
        <v>1</v>
      </c>
      <c r="L29" s="2">
        <f>SUM(Table6[[#This Row],[I1]:[I10]])</f>
        <v>10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0</v>
      </c>
      <c r="S29" s="5">
        <v>0</v>
      </c>
      <c r="T29" s="5">
        <v>1</v>
      </c>
      <c r="U29" s="5">
        <v>1</v>
      </c>
      <c r="V29" s="5">
        <v>1</v>
      </c>
      <c r="W29" s="5">
        <f>SUM(Table6[[#This Row],[q1]:[q10]])</f>
        <v>8</v>
      </c>
      <c r="X29" s="5"/>
      <c r="Y29" s="2">
        <v>2</v>
      </c>
      <c r="Z29" s="2">
        <v>2</v>
      </c>
      <c r="AB29" s="2">
        <v>0</v>
      </c>
      <c r="AC29" s="2">
        <v>0</v>
      </c>
      <c r="AD29" s="2">
        <f>SUM(Table6[[#This Row],[m1]:[m5]])</f>
        <v>4</v>
      </c>
      <c r="AH29" s="2">
        <f>SUM(Table6[[#This Row],[R1]:[R3]])</f>
        <v>0</v>
      </c>
      <c r="AI29" s="2">
        <v>3</v>
      </c>
      <c r="AJ29" s="2">
        <v>6</v>
      </c>
      <c r="AK29" s="2">
        <f>Table6[[#This Row],[السؤال المقالي 6]]+Table6[[#This Row],[السؤال المقالي 5]]+Table6[[#This Row],[مجموع 4]]+Table6[[#This Row],[مجموع 3]]+Table6[[#This Row],[مجموع2]]+Table6[[#This Row],[مجموع1]]</f>
        <v>31</v>
      </c>
      <c r="AL29" s="2" t="str">
        <f>IF(Table6[[#This Row],[الدرجة الكلية عن الاختبار ]]&gt;=25,"ناجح","راسب")</f>
        <v>ناجح</v>
      </c>
    </row>
    <row r="30" spans="1:38" x14ac:dyDescent="0.25">
      <c r="A30" s="2" t="s">
        <v>82</v>
      </c>
      <c r="B30" s="4">
        <v>1</v>
      </c>
      <c r="C30" s="4">
        <v>0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0</v>
      </c>
      <c r="K30" s="4">
        <v>1</v>
      </c>
      <c r="L30" s="2">
        <f>SUM(Table6[[#This Row],[I1]:[I10]])</f>
        <v>8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</v>
      </c>
      <c r="T30" s="5">
        <v>1</v>
      </c>
      <c r="U30" s="5">
        <v>1</v>
      </c>
      <c r="V30" s="5">
        <v>1</v>
      </c>
      <c r="W30" s="5">
        <f>SUM(Table6[[#This Row],[q1]:[q10]])</f>
        <v>4</v>
      </c>
      <c r="X30" s="5"/>
      <c r="Y30" s="2">
        <v>1</v>
      </c>
      <c r="AA30" s="2">
        <v>1.5</v>
      </c>
      <c r="AB30" s="2">
        <v>0.5</v>
      </c>
      <c r="AC30" s="2">
        <v>1.5</v>
      </c>
      <c r="AD30" s="2">
        <f>SUM(Table6[[#This Row],[m1]:[m5]])</f>
        <v>4.5</v>
      </c>
      <c r="AF30" s="2">
        <v>5</v>
      </c>
      <c r="AG30" s="2">
        <v>5</v>
      </c>
      <c r="AH30" s="2">
        <f>SUM(Table6[[#This Row],[R1]:[R3]])</f>
        <v>10</v>
      </c>
      <c r="AJ30" s="2">
        <v>6</v>
      </c>
      <c r="AK30" s="2">
        <f>Table6[[#This Row],[السؤال المقالي 6]]+Table6[[#This Row],[السؤال المقالي 5]]+Table6[[#This Row],[مجموع 4]]+Table6[[#This Row],[مجموع 3]]+Table6[[#This Row],[مجموع2]]+Table6[[#This Row],[مجموع1]]</f>
        <v>32.5</v>
      </c>
      <c r="AL30" s="2" t="str">
        <f>IF(Table6[[#This Row],[الدرجة الكلية عن الاختبار ]]&gt;=25,"ناجح","راسب")</f>
        <v>ناجح</v>
      </c>
    </row>
    <row r="31" spans="1:38" x14ac:dyDescent="0.25">
      <c r="A31" s="2" t="s">
        <v>83</v>
      </c>
      <c r="B31" s="4">
        <v>1</v>
      </c>
      <c r="C31" s="4">
        <v>1</v>
      </c>
      <c r="D31" s="4">
        <v>1</v>
      </c>
      <c r="E31" s="4">
        <v>1</v>
      </c>
      <c r="F31" s="4">
        <v>1</v>
      </c>
      <c r="G31" s="4">
        <v>0</v>
      </c>
      <c r="H31" s="4">
        <v>1</v>
      </c>
      <c r="I31" s="4">
        <v>1</v>
      </c>
      <c r="J31" s="4">
        <v>1</v>
      </c>
      <c r="K31" s="4">
        <v>1</v>
      </c>
      <c r="L31" s="2">
        <f>SUM(Table6[[#This Row],[I1]:[I10]])</f>
        <v>9</v>
      </c>
      <c r="M31" s="5">
        <v>1</v>
      </c>
      <c r="N31" s="5">
        <v>1</v>
      </c>
      <c r="O31" s="5">
        <v>0</v>
      </c>
      <c r="P31" s="5">
        <v>1</v>
      </c>
      <c r="Q31" s="5">
        <v>1</v>
      </c>
      <c r="R31" s="5">
        <v>1</v>
      </c>
      <c r="S31" s="5">
        <v>0</v>
      </c>
      <c r="T31" s="5">
        <v>0</v>
      </c>
      <c r="U31" s="5">
        <v>1</v>
      </c>
      <c r="V31" s="5">
        <v>1</v>
      </c>
      <c r="W31" s="5">
        <f>SUM(Table6[[#This Row],[q1]:[q10]])</f>
        <v>7</v>
      </c>
      <c r="X31" s="5"/>
      <c r="Y31" s="2">
        <v>1</v>
      </c>
      <c r="Z31" s="2">
        <v>2</v>
      </c>
      <c r="AA31" s="2">
        <v>2</v>
      </c>
      <c r="AB31" s="2">
        <v>1</v>
      </c>
      <c r="AD31" s="2">
        <f>SUM(Table6[[#This Row],[m1]:[m5]])</f>
        <v>6</v>
      </c>
      <c r="AF31" s="2">
        <v>3.5</v>
      </c>
      <c r="AG31" s="2">
        <v>2.5</v>
      </c>
      <c r="AH31" s="2">
        <f>SUM(Table6[[#This Row],[R1]:[R3]])</f>
        <v>6</v>
      </c>
      <c r="AI31" s="2">
        <v>3</v>
      </c>
      <c r="AK31" s="2">
        <f>Table6[[#This Row],[السؤال المقالي 6]]+Table6[[#This Row],[السؤال المقالي 5]]+Table6[[#This Row],[مجموع 4]]+Table6[[#This Row],[مجموع 3]]+Table6[[#This Row],[مجموع2]]+Table6[[#This Row],[مجموع1]]</f>
        <v>31</v>
      </c>
      <c r="AL31" s="2" t="str">
        <f>IF(Table6[[#This Row],[الدرجة الكلية عن الاختبار ]]&gt;=25,"ناجح","راسب")</f>
        <v>ناجح</v>
      </c>
    </row>
    <row r="32" spans="1:38" x14ac:dyDescent="0.25">
      <c r="A32" s="2" t="s">
        <v>84</v>
      </c>
      <c r="B32" s="4">
        <v>0</v>
      </c>
      <c r="C32" s="4">
        <v>1</v>
      </c>
      <c r="D32" s="4">
        <v>1</v>
      </c>
      <c r="E32" s="4">
        <v>1</v>
      </c>
      <c r="F32" s="4">
        <v>1</v>
      </c>
      <c r="G32" s="4">
        <v>0</v>
      </c>
      <c r="H32" s="4">
        <v>0</v>
      </c>
      <c r="I32" s="4">
        <v>0</v>
      </c>
      <c r="J32" s="4">
        <v>1</v>
      </c>
      <c r="K32" s="4">
        <v>0</v>
      </c>
      <c r="L32" s="7">
        <f>SUM(Table6[[#This Row],[I1]:[I10]])</f>
        <v>5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8">
        <f>SUM(Table6[[#This Row],[q1]:[q10]])</f>
        <v>10</v>
      </c>
      <c r="X32" s="8"/>
      <c r="AD32" s="2">
        <f>SUM(Table6[[#This Row],[m1]:[m5]])</f>
        <v>0</v>
      </c>
      <c r="AF32" s="2">
        <v>4</v>
      </c>
      <c r="AG32" s="2">
        <v>4</v>
      </c>
      <c r="AH32" s="2">
        <f>SUM(Table6[[#This Row],[R1]:[R3]])</f>
        <v>8</v>
      </c>
      <c r="AI32" s="2">
        <v>4</v>
      </c>
      <c r="AJ32" s="2">
        <v>3</v>
      </c>
      <c r="AK32" s="2">
        <f>Table6[[#This Row],[السؤال المقالي 6]]+Table6[[#This Row],[السؤال المقالي 5]]+Table6[[#This Row],[مجموع 4]]+Table6[[#This Row],[مجموع 3]]+Table6[[#This Row],[مجموع2]]+Table6[[#This Row],[مجموع1]]</f>
        <v>30</v>
      </c>
      <c r="AL32" s="2" t="str">
        <f>IF(Table6[[#This Row],[الدرجة الكلية عن الاختبار ]]&gt;=25,"ناجح","راسب")</f>
        <v>ناجح</v>
      </c>
    </row>
    <row r="33" spans="1:38" x14ac:dyDescent="0.25">
      <c r="A33" s="2" t="s">
        <v>85</v>
      </c>
      <c r="B33" s="4">
        <v>1</v>
      </c>
      <c r="C33" s="4">
        <v>1</v>
      </c>
      <c r="D33" s="4">
        <v>1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4">
        <v>0</v>
      </c>
      <c r="L33" s="7">
        <f>SUM(Table6[[#This Row],[I1]:[I10]])</f>
        <v>4</v>
      </c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5">
        <v>0</v>
      </c>
      <c r="S33" s="5">
        <v>0</v>
      </c>
      <c r="T33" s="5">
        <v>0</v>
      </c>
      <c r="U33" s="5">
        <v>1</v>
      </c>
      <c r="V33" s="5">
        <v>1</v>
      </c>
      <c r="W33" s="8">
        <f>SUM(Table6[[#This Row],[q1]:[q10]])</f>
        <v>7</v>
      </c>
      <c r="X33" s="8"/>
      <c r="AD33" s="2">
        <f>SUM(Table6[[#This Row],[m1]:[m5]])</f>
        <v>0</v>
      </c>
      <c r="AF33" s="2">
        <v>5</v>
      </c>
      <c r="AG33" s="2">
        <v>5</v>
      </c>
      <c r="AH33" s="2">
        <f>SUM(Table6[[#This Row],[R1]:[R3]])</f>
        <v>10</v>
      </c>
      <c r="AI33" s="2">
        <v>2</v>
      </c>
      <c r="AJ33" s="2">
        <v>6</v>
      </c>
      <c r="AK33" s="2">
        <f>Table6[[#This Row],[السؤال المقالي 6]]+Table6[[#This Row],[السؤال المقالي 5]]+Table6[[#This Row],[مجموع 4]]+Table6[[#This Row],[مجموع 3]]+Table6[[#This Row],[مجموع2]]+Table6[[#This Row],[مجموع1]]</f>
        <v>29</v>
      </c>
      <c r="AL33" s="2" t="str">
        <f>IF(Table6[[#This Row],[الدرجة الكلية عن الاختبار ]]&gt;=25,"ناجح","راسب")</f>
        <v>ناجح</v>
      </c>
    </row>
    <row r="34" spans="1:38" x14ac:dyDescent="0.25">
      <c r="A34" s="2" t="s">
        <v>86</v>
      </c>
      <c r="B34" s="4">
        <v>1</v>
      </c>
      <c r="C34" s="4">
        <v>0</v>
      </c>
      <c r="D34" s="4">
        <v>0</v>
      </c>
      <c r="E34" s="4">
        <v>1</v>
      </c>
      <c r="F34" s="4">
        <v>1</v>
      </c>
      <c r="G34" s="4">
        <v>1</v>
      </c>
      <c r="H34" s="4">
        <v>1</v>
      </c>
      <c r="I34" s="4">
        <v>0</v>
      </c>
      <c r="J34" s="4">
        <v>0</v>
      </c>
      <c r="K34" s="4">
        <v>1</v>
      </c>
      <c r="L34" s="7">
        <f>SUM(Table6[[#This Row],[I1]:[I10]])</f>
        <v>6</v>
      </c>
      <c r="M34" s="8">
        <v>1</v>
      </c>
      <c r="N34" s="8">
        <v>1</v>
      </c>
      <c r="O34" s="8">
        <v>1</v>
      </c>
      <c r="P34" s="8">
        <v>1</v>
      </c>
      <c r="Q34" s="8">
        <v>0</v>
      </c>
      <c r="R34" s="8">
        <v>0</v>
      </c>
      <c r="S34" s="8">
        <v>0</v>
      </c>
      <c r="T34" s="8">
        <v>1</v>
      </c>
      <c r="U34" s="8">
        <v>1</v>
      </c>
      <c r="V34" s="8">
        <v>1</v>
      </c>
      <c r="W34" s="8">
        <f>SUM(Table6[[#This Row],[q1]:[q10]])</f>
        <v>7</v>
      </c>
      <c r="X34" s="5"/>
      <c r="Y34" s="2">
        <v>2</v>
      </c>
      <c r="Z34" s="2">
        <v>2</v>
      </c>
      <c r="AA34" s="2">
        <v>2</v>
      </c>
      <c r="AB34" s="2">
        <v>2</v>
      </c>
      <c r="AC34" s="2">
        <v>2</v>
      </c>
      <c r="AD34" s="2">
        <f>SUM(Table6[[#This Row],[m1]:[m5]])</f>
        <v>10</v>
      </c>
      <c r="AE34" s="2">
        <v>0.5</v>
      </c>
      <c r="AF34" s="2">
        <v>3.5</v>
      </c>
      <c r="AH34" s="2">
        <f>SUM(Table6[[#This Row],[R1]:[R3]])</f>
        <v>4</v>
      </c>
      <c r="AJ34" s="2">
        <v>6</v>
      </c>
      <c r="AK34" s="2">
        <f>Table6[[#This Row],[السؤال المقالي 6]]+Table6[[#This Row],[السؤال المقالي 5]]+Table6[[#This Row],[مجموع 4]]+Table6[[#This Row],[مجموع 3]]+Table6[[#This Row],[مجموع2]]+Table6[[#This Row],[مجموع1]]</f>
        <v>33</v>
      </c>
      <c r="AL34" s="2" t="str">
        <f>IF(Table6[[#This Row],[الدرجة الكلية عن الاختبار ]]&gt;=25,"ناجح","راسب")</f>
        <v>ناجح</v>
      </c>
    </row>
    <row r="35" spans="1:38" x14ac:dyDescent="0.25">
      <c r="A35" s="2" t="s">
        <v>87</v>
      </c>
      <c r="B35" s="4">
        <v>0</v>
      </c>
      <c r="C35" s="4">
        <v>1</v>
      </c>
      <c r="D35" s="4">
        <v>0</v>
      </c>
      <c r="E35" s="4">
        <v>1</v>
      </c>
      <c r="F35" s="4">
        <v>0</v>
      </c>
      <c r="G35" s="4">
        <v>1</v>
      </c>
      <c r="H35" s="4">
        <v>0</v>
      </c>
      <c r="I35" s="4">
        <v>0</v>
      </c>
      <c r="J35" s="4">
        <v>1</v>
      </c>
      <c r="K35" s="4">
        <v>1</v>
      </c>
      <c r="L35" s="7">
        <f>SUM(Table6[[#This Row],[I1]:[I10]])</f>
        <v>5</v>
      </c>
      <c r="M35" s="5">
        <v>0</v>
      </c>
      <c r="N35" s="5">
        <v>1</v>
      </c>
      <c r="O35" s="5">
        <v>0</v>
      </c>
      <c r="P35" s="5">
        <v>1</v>
      </c>
      <c r="Q35" s="5">
        <v>0</v>
      </c>
      <c r="R35" s="5">
        <v>0</v>
      </c>
      <c r="S35" s="5">
        <v>1</v>
      </c>
      <c r="T35" s="5">
        <v>1</v>
      </c>
      <c r="U35" s="5">
        <v>1</v>
      </c>
      <c r="V35" s="5">
        <v>1</v>
      </c>
      <c r="W35" s="8">
        <f>SUM(Table6[[#This Row],[q1]:[q10]])</f>
        <v>6</v>
      </c>
      <c r="X35" s="5"/>
      <c r="Y35" s="2">
        <v>1</v>
      </c>
      <c r="Z35" s="2">
        <v>2</v>
      </c>
      <c r="AA35" s="2">
        <v>1</v>
      </c>
      <c r="AB35" s="2">
        <v>1</v>
      </c>
      <c r="AD35" s="2">
        <f>SUM(Table6[[#This Row],[m1]:[m5]])</f>
        <v>5</v>
      </c>
      <c r="AE35" s="2">
        <v>1</v>
      </c>
      <c r="AF35" s="2">
        <v>4</v>
      </c>
      <c r="AH35" s="2">
        <f>SUM(Table6[[#This Row],[R1]:[R3]])</f>
        <v>5</v>
      </c>
      <c r="AI35" s="2">
        <v>7</v>
      </c>
      <c r="AK35" s="2">
        <f>Table6[[#This Row],[السؤال المقالي 6]]+Table6[[#This Row],[السؤال المقالي 5]]+Table6[[#This Row],[مجموع 4]]+Table6[[#This Row],[مجموع 3]]+Table6[[#This Row],[مجموع2]]+Table6[[#This Row],[مجموع1]]</f>
        <v>28</v>
      </c>
      <c r="AL35" s="2" t="str">
        <f>IF(Table6[[#This Row],[الدرجة الكلية عن الاختبار ]]&gt;=25,"ناجح","راسب")</f>
        <v>ناجح</v>
      </c>
    </row>
    <row r="36" spans="1:38" x14ac:dyDescent="0.25">
      <c r="A36" s="2" t="s">
        <v>88</v>
      </c>
      <c r="B36" s="4">
        <v>1</v>
      </c>
      <c r="C36" s="4">
        <v>1</v>
      </c>
      <c r="D36" s="4"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1</v>
      </c>
      <c r="K36" s="4">
        <v>1</v>
      </c>
      <c r="L36" s="7">
        <f>SUM(Table6[[#This Row],[I1]:[I10]])</f>
        <v>5</v>
      </c>
      <c r="M36" s="5">
        <v>1</v>
      </c>
      <c r="N36" s="5">
        <v>1</v>
      </c>
      <c r="O36" s="5">
        <v>1</v>
      </c>
      <c r="P36" s="5">
        <v>0</v>
      </c>
      <c r="Q36" s="5">
        <v>0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8">
        <f>SUM(Table6[[#This Row],[q1]:[q10]])</f>
        <v>8</v>
      </c>
      <c r="X36" s="5"/>
      <c r="Y36" s="2">
        <v>2</v>
      </c>
      <c r="Z36" s="2">
        <v>1.5</v>
      </c>
      <c r="AA36" s="2">
        <v>1.5</v>
      </c>
      <c r="AB36" s="2">
        <v>0.5</v>
      </c>
      <c r="AC36" s="2">
        <v>1</v>
      </c>
      <c r="AD36" s="2">
        <f>SUM(Table6[[#This Row],[m1]:[m5]])</f>
        <v>6.5</v>
      </c>
      <c r="AH36" s="2">
        <f>SUM(Table6[[#This Row],[R1]:[R3]])</f>
        <v>0</v>
      </c>
      <c r="AI36" s="2">
        <v>2</v>
      </c>
      <c r="AJ36" s="2">
        <v>3</v>
      </c>
      <c r="AK36" s="2">
        <f>Table6[[#This Row],[السؤال المقالي 6]]+Table6[[#This Row],[السؤال المقالي 5]]+Table6[[#This Row],[مجموع 4]]+Table6[[#This Row],[مجموع 3]]+Table6[[#This Row],[مجموع2]]+Table6[[#This Row],[مجموع1]]</f>
        <v>24.5</v>
      </c>
      <c r="AL36" s="2" t="str">
        <f>IF(Table6[[#This Row],[الدرجة الكلية عن الاختبار ]]&gt;=25,"ناجح","راسب")</f>
        <v>راسب</v>
      </c>
    </row>
    <row r="37" spans="1:38" x14ac:dyDescent="0.25">
      <c r="A37" s="2" t="s">
        <v>89</v>
      </c>
      <c r="B37" s="6">
        <v>0</v>
      </c>
      <c r="C37" s="6">
        <v>1</v>
      </c>
      <c r="D37" s="6">
        <v>1</v>
      </c>
      <c r="E37" s="6">
        <v>1</v>
      </c>
      <c r="F37" s="6">
        <v>1</v>
      </c>
      <c r="G37" s="6">
        <v>1</v>
      </c>
      <c r="H37" s="6">
        <v>1</v>
      </c>
      <c r="I37" s="6">
        <v>1</v>
      </c>
      <c r="J37" s="4">
        <v>1</v>
      </c>
      <c r="K37" s="4">
        <v>1</v>
      </c>
      <c r="L37" s="2">
        <f>SUM(Table6[[#This Row],[I1]:[I10]])</f>
        <v>9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>
        <f>SUM(Table6[[#This Row],[q1]:[q10]])</f>
        <v>0</v>
      </c>
      <c r="X37" s="5"/>
      <c r="Y37" s="2">
        <v>1.5</v>
      </c>
      <c r="Z37" s="2">
        <v>1</v>
      </c>
      <c r="AA37" s="2">
        <v>0.5</v>
      </c>
      <c r="AB37" s="2">
        <v>0</v>
      </c>
      <c r="AC37" s="2">
        <v>2</v>
      </c>
      <c r="AD37" s="2">
        <f>SUM(Table6[[#This Row],[m1]:[m5]])</f>
        <v>5</v>
      </c>
      <c r="AF37" s="2">
        <v>3</v>
      </c>
      <c r="AG37" s="2">
        <v>5</v>
      </c>
      <c r="AH37" s="2">
        <f>SUM(Table6[[#This Row],[R1]:[R3]])</f>
        <v>8</v>
      </c>
      <c r="AI37" s="2">
        <v>2</v>
      </c>
      <c r="AJ37" s="2">
        <v>3</v>
      </c>
      <c r="AK37" s="2">
        <f>Table6[[#This Row],[السؤال المقالي 6]]+Table6[[#This Row],[السؤال المقالي 5]]+Table6[[#This Row],[مجموع 4]]+Table6[[#This Row],[مجموع 3]]+Table6[[#This Row],[مجموع2]]+Table6[[#This Row],[مجموع1]]</f>
        <v>27</v>
      </c>
      <c r="AL37" s="2" t="str">
        <f>IF(Table6[[#This Row],[الدرجة الكلية عن الاختبار ]]&gt;=25,"ناجح","راسب")</f>
        <v>ناجح</v>
      </c>
    </row>
    <row r="38" spans="1:38" x14ac:dyDescent="0.25">
      <c r="A38" s="2" t="s">
        <v>90</v>
      </c>
      <c r="B38" s="4">
        <v>1</v>
      </c>
      <c r="C38" s="4">
        <v>1</v>
      </c>
      <c r="D38" s="4">
        <v>0</v>
      </c>
      <c r="E38" s="4">
        <v>0</v>
      </c>
      <c r="F38" s="4">
        <v>0</v>
      </c>
      <c r="G38" s="4">
        <v>0</v>
      </c>
      <c r="H38" s="4">
        <v>1</v>
      </c>
      <c r="I38" s="4">
        <v>1</v>
      </c>
      <c r="J38" s="4">
        <v>1</v>
      </c>
      <c r="K38" s="4">
        <v>0</v>
      </c>
      <c r="L38" s="7">
        <f>SUM(Table6[[#This Row],[I1]:[I10]])</f>
        <v>5</v>
      </c>
      <c r="M38" s="5">
        <v>0</v>
      </c>
      <c r="N38" s="5">
        <v>0</v>
      </c>
      <c r="O38" s="5">
        <v>1</v>
      </c>
      <c r="P38" s="5">
        <v>1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8">
        <f>SUM(Table6[[#This Row],[q1]:[q10]])</f>
        <v>8</v>
      </c>
      <c r="X38" s="5"/>
      <c r="AD38" s="2">
        <f>SUM(Table6[[#This Row],[m1]:[m5]])</f>
        <v>0</v>
      </c>
      <c r="AF38" s="2">
        <v>5</v>
      </c>
      <c r="AG38" s="2">
        <v>5</v>
      </c>
      <c r="AH38" s="2">
        <f>SUM(Table6[[#This Row],[R1]:[R3]])</f>
        <v>10</v>
      </c>
      <c r="AI38" s="2">
        <v>2</v>
      </c>
      <c r="AJ38" s="2">
        <v>4</v>
      </c>
      <c r="AK38" s="2">
        <f>Table6[[#This Row],[السؤال المقالي 6]]+Table6[[#This Row],[السؤال المقالي 5]]+Table6[[#This Row],[مجموع 4]]+Table6[[#This Row],[مجموع 3]]+Table6[[#This Row],[مجموع2]]+Table6[[#This Row],[مجموع1]]</f>
        <v>29</v>
      </c>
      <c r="AL38" s="2" t="str">
        <f>IF(Table6[[#This Row],[الدرجة الكلية عن الاختبار ]]&gt;=25,"ناجح","راسب")</f>
        <v>ناجح</v>
      </c>
    </row>
    <row r="39" spans="1:38" x14ac:dyDescent="0.25">
      <c r="A39" s="2" t="s">
        <v>91</v>
      </c>
      <c r="B39" s="4">
        <v>1</v>
      </c>
      <c r="C39" s="4">
        <v>1</v>
      </c>
      <c r="D39" s="4">
        <v>1</v>
      </c>
      <c r="E39" s="4">
        <v>1</v>
      </c>
      <c r="F39" s="4">
        <v>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7">
        <f>SUM(Table6[[#This Row],[I1]:[I10]])</f>
        <v>5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5">
        <v>0</v>
      </c>
      <c r="U39" s="5">
        <v>1</v>
      </c>
      <c r="V39" s="5">
        <v>0</v>
      </c>
      <c r="W39" s="8">
        <f>SUM(Table6[[#This Row],[q1]:[q10]])</f>
        <v>8</v>
      </c>
      <c r="X39" s="5"/>
      <c r="Y39" s="2">
        <v>2</v>
      </c>
      <c r="Z39" s="2">
        <v>1</v>
      </c>
      <c r="AA39" s="2">
        <v>0</v>
      </c>
      <c r="AB39" s="2">
        <v>0.5</v>
      </c>
      <c r="AD39" s="2">
        <f>SUM(Table6[[#This Row],[m1]:[m5]])</f>
        <v>3.5</v>
      </c>
      <c r="AE39" s="2">
        <v>2</v>
      </c>
      <c r="AG39" s="2">
        <v>5</v>
      </c>
      <c r="AH39" s="2">
        <f>SUM(Table6[[#This Row],[R1]:[R3]])</f>
        <v>7</v>
      </c>
      <c r="AJ39" s="2">
        <v>4</v>
      </c>
      <c r="AK39" s="2">
        <f>Table6[[#This Row],[السؤال المقالي 6]]+Table6[[#This Row],[السؤال المقالي 5]]+Table6[[#This Row],[مجموع 4]]+Table6[[#This Row],[مجموع 3]]+Table6[[#This Row],[مجموع2]]+Table6[[#This Row],[مجموع1]]</f>
        <v>27.5</v>
      </c>
      <c r="AL39" s="2" t="str">
        <f>IF(Table6[[#This Row],[الدرجة الكلية عن الاختبار ]]&gt;=25,"ناجح","راسب")</f>
        <v>ناجح</v>
      </c>
    </row>
    <row r="40" spans="1:38" x14ac:dyDescent="0.25">
      <c r="A40" s="2" t="s">
        <v>92</v>
      </c>
      <c r="B40" s="4">
        <v>0</v>
      </c>
      <c r="C40" s="4">
        <v>0</v>
      </c>
      <c r="D40" s="4">
        <v>0</v>
      </c>
      <c r="E40" s="4">
        <v>1</v>
      </c>
      <c r="F40" s="4">
        <v>1</v>
      </c>
      <c r="G40" s="4">
        <v>0</v>
      </c>
      <c r="H40" s="4">
        <v>1</v>
      </c>
      <c r="I40" s="4">
        <v>1</v>
      </c>
      <c r="J40" s="4">
        <v>1</v>
      </c>
      <c r="K40" s="4">
        <v>0</v>
      </c>
      <c r="L40" s="7">
        <f>SUM(Table6[[#This Row],[I1]:[I10]])</f>
        <v>5</v>
      </c>
      <c r="M40" s="5">
        <v>1</v>
      </c>
      <c r="N40" s="5">
        <v>1</v>
      </c>
      <c r="O40" s="5">
        <v>1</v>
      </c>
      <c r="P40" s="5">
        <v>1</v>
      </c>
      <c r="Q40" s="5">
        <v>1</v>
      </c>
      <c r="R40" s="5">
        <v>1</v>
      </c>
      <c r="S40" s="5">
        <v>0</v>
      </c>
      <c r="T40" s="5">
        <v>1</v>
      </c>
      <c r="U40" s="5">
        <v>1</v>
      </c>
      <c r="V40" s="5">
        <v>1</v>
      </c>
      <c r="W40" s="8">
        <f>SUM(Table6[[#This Row],[q1]:[q10]])</f>
        <v>9</v>
      </c>
      <c r="X40" s="8"/>
      <c r="Y40" s="2">
        <v>2</v>
      </c>
      <c r="Z40" s="2">
        <v>1.5</v>
      </c>
      <c r="AA40" s="2">
        <v>0.5</v>
      </c>
      <c r="AB40" s="2">
        <v>2</v>
      </c>
      <c r="AD40" s="2">
        <f>SUM(Table6[[#This Row],[m1]:[m5]])</f>
        <v>6</v>
      </c>
      <c r="AE40" s="2">
        <v>2</v>
      </c>
      <c r="AF40" s="2">
        <v>5</v>
      </c>
      <c r="AH40" s="2">
        <f>SUM(Table6[[#This Row],[R1]:[R3]])</f>
        <v>7</v>
      </c>
      <c r="AI40" s="2">
        <v>7</v>
      </c>
      <c r="AK40" s="2">
        <f>Table6[[#This Row],[السؤال المقالي 6]]+Table6[[#This Row],[السؤال المقالي 5]]+Table6[[#This Row],[مجموع 4]]+Table6[[#This Row],[مجموع 3]]+Table6[[#This Row],[مجموع2]]+Table6[[#This Row],[مجموع1]]</f>
        <v>34</v>
      </c>
      <c r="AL40" s="2" t="str">
        <f>IF(Table6[[#This Row],[الدرجة الكلية عن الاختبار ]]&gt;=25,"ناجح","راسب")</f>
        <v>ناجح</v>
      </c>
    </row>
    <row r="41" spans="1:38" x14ac:dyDescent="0.25">
      <c r="A41" s="2" t="s">
        <v>93</v>
      </c>
      <c r="B41" s="4">
        <v>0</v>
      </c>
      <c r="C41" s="4">
        <v>0</v>
      </c>
      <c r="D41" s="4">
        <v>0</v>
      </c>
      <c r="E41" s="4">
        <v>1</v>
      </c>
      <c r="F41" s="4">
        <v>0</v>
      </c>
      <c r="G41" s="4">
        <v>1</v>
      </c>
      <c r="H41" s="4">
        <v>0</v>
      </c>
      <c r="I41" s="4">
        <v>1</v>
      </c>
      <c r="J41" s="4">
        <v>1</v>
      </c>
      <c r="K41" s="4">
        <v>0</v>
      </c>
      <c r="L41" s="7">
        <f>SUM(Table6[[#This Row],[I1]:[I10]])</f>
        <v>4</v>
      </c>
      <c r="M41" s="5">
        <v>1</v>
      </c>
      <c r="N41" s="5">
        <v>1</v>
      </c>
      <c r="O41" s="5">
        <v>1</v>
      </c>
      <c r="P41" s="5">
        <v>1</v>
      </c>
      <c r="Q41" s="5">
        <v>0</v>
      </c>
      <c r="R41" s="5">
        <v>0</v>
      </c>
      <c r="S41" s="5">
        <v>0</v>
      </c>
      <c r="T41" s="5">
        <v>1</v>
      </c>
      <c r="U41" s="5">
        <v>1</v>
      </c>
      <c r="V41" s="5">
        <v>1</v>
      </c>
      <c r="W41" s="8">
        <f>SUM(Table6[[#This Row],[q1]:[q10]])</f>
        <v>7</v>
      </c>
      <c r="X41" s="5"/>
      <c r="Y41" s="2">
        <v>1</v>
      </c>
      <c r="Z41" s="2">
        <v>2</v>
      </c>
      <c r="AA41" s="2">
        <v>2</v>
      </c>
      <c r="AB41" s="2">
        <v>2</v>
      </c>
      <c r="AD41" s="2">
        <f>SUM(Table6[[#This Row],[m1]:[m5]])</f>
        <v>7</v>
      </c>
      <c r="AE41" s="2">
        <v>2</v>
      </c>
      <c r="AF41" s="2">
        <v>5</v>
      </c>
      <c r="AH41" s="2">
        <f>SUM(Table6[[#This Row],[R1]:[R3]])</f>
        <v>7</v>
      </c>
      <c r="AI41" s="2">
        <v>7</v>
      </c>
      <c r="AK41" s="2">
        <f>Table6[[#This Row],[السؤال المقالي 6]]+Table6[[#This Row],[السؤال المقالي 5]]+Table6[[#This Row],[مجموع 4]]+Table6[[#This Row],[مجموع 3]]+Table6[[#This Row],[مجموع2]]+Table6[[#This Row],[مجموع1]]</f>
        <v>32</v>
      </c>
      <c r="AL41" s="2" t="str">
        <f>IF(Table6[[#This Row],[الدرجة الكلية عن الاختبار ]]&gt;=25,"ناجح","راسب")</f>
        <v>ناجح</v>
      </c>
    </row>
    <row r="42" spans="1:38" x14ac:dyDescent="0.25">
      <c r="A42" s="2" t="s">
        <v>94</v>
      </c>
      <c r="B42" s="4">
        <v>1</v>
      </c>
      <c r="C42" s="4">
        <v>1</v>
      </c>
      <c r="D42" s="4">
        <v>0</v>
      </c>
      <c r="E42" s="4">
        <v>1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  <c r="K42" s="4">
        <v>0</v>
      </c>
      <c r="L42" s="7">
        <f>SUM(Table6[[#This Row],[I1]:[I10]])</f>
        <v>4</v>
      </c>
      <c r="M42" s="5">
        <v>1</v>
      </c>
      <c r="N42" s="5">
        <v>0</v>
      </c>
      <c r="O42" s="5">
        <v>0</v>
      </c>
      <c r="P42" s="5">
        <v>1</v>
      </c>
      <c r="Q42" s="5">
        <v>1</v>
      </c>
      <c r="R42" s="5">
        <v>0</v>
      </c>
      <c r="S42" s="5">
        <v>0</v>
      </c>
      <c r="T42" s="5">
        <v>1</v>
      </c>
      <c r="U42" s="5">
        <v>1</v>
      </c>
      <c r="V42" s="5">
        <v>1</v>
      </c>
      <c r="W42" s="8">
        <f>SUM(Table6[[#This Row],[q1]:[q10]])</f>
        <v>6</v>
      </c>
      <c r="X42" s="5"/>
      <c r="Y42" s="2">
        <v>0</v>
      </c>
      <c r="AA42" s="2">
        <v>1</v>
      </c>
      <c r="AB42" s="2">
        <v>0</v>
      </c>
      <c r="AC42" s="2">
        <v>0.5</v>
      </c>
      <c r="AD42" s="2">
        <f>SUM(Table6[[#This Row],[m1]:[m5]])</f>
        <v>1.5</v>
      </c>
      <c r="AF42" s="2">
        <v>5</v>
      </c>
      <c r="AG42" s="2">
        <v>5</v>
      </c>
      <c r="AH42" s="2">
        <f>SUM(Table6[[#This Row],[R1]:[R3]])</f>
        <v>10</v>
      </c>
      <c r="AJ42" s="2">
        <v>4</v>
      </c>
      <c r="AK42" s="2">
        <f>Table6[[#This Row],[السؤال المقالي 6]]+Table6[[#This Row],[السؤال المقالي 5]]+Table6[[#This Row],[مجموع 4]]+Table6[[#This Row],[مجموع 3]]+Table6[[#This Row],[مجموع2]]+Table6[[#This Row],[مجموع1]]</f>
        <v>25.5</v>
      </c>
      <c r="AL42" s="2" t="str">
        <f>IF(Table6[[#This Row],[الدرجة الكلية عن الاختبار ]]&gt;=25,"ناجح","راسب")</f>
        <v>ناجح</v>
      </c>
    </row>
    <row r="43" spans="1:38" x14ac:dyDescent="0.25">
      <c r="A43" s="2" t="s">
        <v>95</v>
      </c>
      <c r="B43" s="6">
        <v>1</v>
      </c>
      <c r="C43" s="6">
        <v>1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4">
        <v>1</v>
      </c>
      <c r="K43" s="4">
        <v>1</v>
      </c>
      <c r="L43" s="2">
        <f>SUM(Table6[[#This Row],[I1]:[I10]])</f>
        <v>10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0</v>
      </c>
      <c r="S43" s="5">
        <v>1</v>
      </c>
      <c r="T43" s="5">
        <v>1</v>
      </c>
      <c r="U43" s="5">
        <v>1</v>
      </c>
      <c r="V43" s="5">
        <v>1</v>
      </c>
      <c r="W43" s="5">
        <f>SUM(Table6[[#This Row],[q1]:[q10]])</f>
        <v>5</v>
      </c>
      <c r="X43" s="5"/>
      <c r="AD43" s="2">
        <f>SUM(Table6[[#This Row],[m1]:[m5]])</f>
        <v>0</v>
      </c>
      <c r="AF43" s="2">
        <v>5</v>
      </c>
      <c r="AG43" s="2">
        <v>5</v>
      </c>
      <c r="AH43" s="2">
        <f>SUM(Table6[[#This Row],[R1]:[R3]])</f>
        <v>10</v>
      </c>
      <c r="AI43" s="2">
        <v>2</v>
      </c>
      <c r="AJ43" s="2">
        <v>3</v>
      </c>
      <c r="AK43" s="2">
        <f>Table6[[#This Row],[السؤال المقالي 6]]+Table6[[#This Row],[السؤال المقالي 5]]+Table6[[#This Row],[مجموع 4]]+Table6[[#This Row],[مجموع 3]]+Table6[[#This Row],[مجموع2]]+Table6[[#This Row],[مجموع1]]</f>
        <v>30</v>
      </c>
      <c r="AL43" s="2" t="str">
        <f>IF(Table6[[#This Row],[الدرجة الكلية عن الاختبار ]]&gt;=25,"ناجح","راسب")</f>
        <v>ناجح</v>
      </c>
    </row>
    <row r="44" spans="1:38" x14ac:dyDescent="0.25">
      <c r="A44" s="2" t="s">
        <v>96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7">
        <f>SUM(Table6[[#This Row],[I1]:[I10]])</f>
        <v>0</v>
      </c>
      <c r="M44" s="5">
        <v>1</v>
      </c>
      <c r="N44" s="5">
        <v>1</v>
      </c>
      <c r="O44" s="5">
        <v>1</v>
      </c>
      <c r="P44" s="5">
        <v>0</v>
      </c>
      <c r="Q44" s="5">
        <v>1</v>
      </c>
      <c r="R44" s="5">
        <v>1</v>
      </c>
      <c r="S44" s="5">
        <v>1</v>
      </c>
      <c r="T44" s="5">
        <v>0</v>
      </c>
      <c r="U44" s="5">
        <v>1</v>
      </c>
      <c r="V44" s="5">
        <v>1</v>
      </c>
      <c r="W44" s="8">
        <f>SUM(Table6[[#This Row],[q1]:[q10]])</f>
        <v>8</v>
      </c>
      <c r="X44" s="5"/>
      <c r="Y44" s="2">
        <v>0.5</v>
      </c>
      <c r="Z44" s="2">
        <v>0.5</v>
      </c>
      <c r="AA44" s="2">
        <v>1</v>
      </c>
      <c r="AB44" s="2">
        <v>0.5</v>
      </c>
      <c r="AD44" s="2">
        <f>SUM(Table6[[#This Row],[m1]:[m5]])</f>
        <v>2.5</v>
      </c>
      <c r="AE44" s="2">
        <v>5</v>
      </c>
      <c r="AG44" s="2">
        <v>1</v>
      </c>
      <c r="AH44" s="2">
        <f>SUM(Table6[[#This Row],[R1]:[R3]])</f>
        <v>6</v>
      </c>
      <c r="AI44" s="2">
        <v>3</v>
      </c>
      <c r="AJ44" s="2">
        <v>5</v>
      </c>
      <c r="AK44" s="2">
        <f>Table6[[#This Row],[السؤال المقالي 6]]+Table6[[#This Row],[السؤال المقالي 5]]+Table6[[#This Row],[مجموع 4]]+Table6[[#This Row],[مجموع 3]]+Table6[[#This Row],[مجموع2]]+Table6[[#This Row],[مجموع1]]</f>
        <v>24.5</v>
      </c>
      <c r="AL44" s="2" t="str">
        <f>IF(Table6[[#This Row],[الدرجة الكلية عن الاختبار ]]&gt;=25,"ناجح","راسب")</f>
        <v>راسب</v>
      </c>
    </row>
    <row r="45" spans="1:38" x14ac:dyDescent="0.25">
      <c r="A45" s="2" t="s">
        <v>97</v>
      </c>
      <c r="B45" s="4">
        <v>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1</v>
      </c>
      <c r="J45" s="4">
        <v>1</v>
      </c>
      <c r="K45" s="4">
        <v>1</v>
      </c>
      <c r="L45" s="7">
        <f>SUM(Table6[[#This Row],[I1]:[I10]])</f>
        <v>4</v>
      </c>
      <c r="M45" s="5">
        <v>1</v>
      </c>
      <c r="N45" s="5">
        <v>1</v>
      </c>
      <c r="O45" s="5">
        <v>1</v>
      </c>
      <c r="P45" s="5">
        <v>0</v>
      </c>
      <c r="Q45" s="5">
        <v>0</v>
      </c>
      <c r="R45" s="5">
        <v>1</v>
      </c>
      <c r="S45" s="5">
        <v>0</v>
      </c>
      <c r="T45" s="5">
        <v>1</v>
      </c>
      <c r="U45" s="5">
        <v>1</v>
      </c>
      <c r="V45" s="5">
        <v>1</v>
      </c>
      <c r="W45" s="8">
        <f>SUM(Table6[[#This Row],[q1]:[q10]])</f>
        <v>7</v>
      </c>
      <c r="X45" s="5"/>
      <c r="AD45" s="2">
        <f>SUM(Table6[[#This Row],[m1]:[m5]])</f>
        <v>0</v>
      </c>
      <c r="AE45" s="2">
        <v>5</v>
      </c>
      <c r="AG45" s="2">
        <v>0</v>
      </c>
      <c r="AH45" s="2">
        <f>SUM(Table6[[#This Row],[R1]:[R3]])</f>
        <v>5</v>
      </c>
      <c r="AI45" s="2">
        <v>3</v>
      </c>
      <c r="AJ45" s="2">
        <v>4</v>
      </c>
      <c r="AK45" s="2">
        <f>Table6[[#This Row],[السؤال المقالي 6]]+Table6[[#This Row],[السؤال المقالي 5]]+Table6[[#This Row],[مجموع 4]]+Table6[[#This Row],[مجموع 3]]+Table6[[#This Row],[مجموع2]]+Table6[[#This Row],[مجموع1]]</f>
        <v>23</v>
      </c>
      <c r="AL45" s="2" t="str">
        <f>IF(Table6[[#This Row],[الدرجة الكلية عن الاختبار ]]&gt;=25,"ناجح","راسب")</f>
        <v>راسب</v>
      </c>
    </row>
    <row r="46" spans="1:38" x14ac:dyDescent="0.25">
      <c r="A46" s="2" t="s">
        <v>98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7">
        <f>SUM(Table6[[#This Row],[I1]:[I10]])</f>
        <v>0</v>
      </c>
      <c r="M46" s="5">
        <v>1</v>
      </c>
      <c r="N46" s="5">
        <v>1</v>
      </c>
      <c r="O46" s="5">
        <v>0</v>
      </c>
      <c r="P46" s="5">
        <v>1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8">
        <f>SUM(Table6[[#This Row],[q1]:[q10]])</f>
        <v>9</v>
      </c>
      <c r="X46" s="5"/>
      <c r="Y46" s="2">
        <v>1</v>
      </c>
      <c r="Z46" s="2">
        <v>2</v>
      </c>
      <c r="AA46" s="2">
        <v>2</v>
      </c>
      <c r="AB46" s="2">
        <v>0</v>
      </c>
      <c r="AD46" s="2">
        <f>SUM(Table6[[#This Row],[m1]:[m5]])</f>
        <v>5</v>
      </c>
      <c r="AE46" s="2">
        <v>2</v>
      </c>
      <c r="AG46" s="2">
        <v>5</v>
      </c>
      <c r="AH46" s="2">
        <f>SUM(Table6[[#This Row],[R1]:[R3]])</f>
        <v>7</v>
      </c>
      <c r="AI46" s="2">
        <v>2</v>
      </c>
      <c r="AJ46" s="2">
        <v>4</v>
      </c>
      <c r="AK46" s="2">
        <f>Table6[[#This Row],[السؤال المقالي 6]]+Table6[[#This Row],[السؤال المقالي 5]]+Table6[[#This Row],[مجموع 4]]+Table6[[#This Row],[مجموع 3]]+Table6[[#This Row],[مجموع2]]+Table6[[#This Row],[مجموع1]]</f>
        <v>27</v>
      </c>
      <c r="AL46" s="2" t="str">
        <f>IF(Table6[[#This Row],[الدرجة الكلية عن الاختبار ]]&gt;=25,"ناجح","راسب")</f>
        <v>ناجح</v>
      </c>
    </row>
    <row r="47" spans="1:38" x14ac:dyDescent="0.25">
      <c r="A47" s="2" t="s">
        <v>99</v>
      </c>
      <c r="B47" s="4">
        <v>0</v>
      </c>
      <c r="C47" s="4">
        <v>0</v>
      </c>
      <c r="D47" s="4">
        <v>1</v>
      </c>
      <c r="E47" s="4">
        <v>0</v>
      </c>
      <c r="F47" s="4">
        <v>1</v>
      </c>
      <c r="G47" s="4">
        <v>0</v>
      </c>
      <c r="H47" s="4">
        <v>1</v>
      </c>
      <c r="I47" s="4">
        <v>0</v>
      </c>
      <c r="J47" s="4">
        <v>1</v>
      </c>
      <c r="K47" s="4">
        <v>0</v>
      </c>
      <c r="L47" s="7">
        <f>SUM(Table6[[#This Row],[I1]:[I10]])</f>
        <v>4</v>
      </c>
      <c r="M47" s="5">
        <v>0</v>
      </c>
      <c r="N47" s="5">
        <v>1</v>
      </c>
      <c r="O47" s="5">
        <v>1</v>
      </c>
      <c r="P47" s="5">
        <v>0</v>
      </c>
      <c r="Q47" s="5">
        <v>0</v>
      </c>
      <c r="R47" s="5">
        <v>0</v>
      </c>
      <c r="S47" s="5">
        <v>0</v>
      </c>
      <c r="T47" s="5">
        <v>1</v>
      </c>
      <c r="U47" s="5">
        <v>1</v>
      </c>
      <c r="V47" s="5">
        <v>1</v>
      </c>
      <c r="W47" s="8">
        <f>SUM(Table6[[#This Row],[q1]:[q10]])</f>
        <v>5</v>
      </c>
      <c r="X47" s="5"/>
      <c r="Y47" s="2">
        <v>1</v>
      </c>
      <c r="Z47" s="2">
        <v>2</v>
      </c>
      <c r="AA47" s="2">
        <v>1.5</v>
      </c>
      <c r="AB47" s="2">
        <v>2</v>
      </c>
      <c r="AD47" s="2">
        <f>SUM(Table6[[#This Row],[m1]:[m5]])</f>
        <v>6.5</v>
      </c>
      <c r="AH47" s="2">
        <f>SUM(Table6[[#This Row],[R1]:[R3]])</f>
        <v>0</v>
      </c>
      <c r="AI47" s="2">
        <v>3</v>
      </c>
      <c r="AJ47" s="2">
        <v>3</v>
      </c>
      <c r="AK47" s="2">
        <f>Table6[[#This Row],[السؤال المقالي 6]]+Table6[[#This Row],[السؤال المقالي 5]]+Table6[[#This Row],[مجموع 4]]+Table6[[#This Row],[مجموع 3]]+Table6[[#This Row],[مجموع2]]+Table6[[#This Row],[مجموع1]]</f>
        <v>21.5</v>
      </c>
      <c r="AL47" s="2" t="str">
        <f>IF(Table6[[#This Row],[الدرجة الكلية عن الاختبار ]]&gt;=25,"ناجح","راسب")</f>
        <v>راسب</v>
      </c>
    </row>
    <row r="48" spans="1:38" x14ac:dyDescent="0.25">
      <c r="A48" s="2" t="s">
        <v>100</v>
      </c>
      <c r="B48" s="4">
        <v>0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2">
        <f>SUM(Table6[[#This Row],[I1]:[I10]])</f>
        <v>9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1</v>
      </c>
      <c r="S48" s="5">
        <v>1</v>
      </c>
      <c r="T48" s="5">
        <v>0</v>
      </c>
      <c r="U48" s="5">
        <v>1</v>
      </c>
      <c r="V48" s="5">
        <v>1</v>
      </c>
      <c r="W48" s="5">
        <f>SUM(Table6[[#This Row],[q1]:[q10]])</f>
        <v>4</v>
      </c>
      <c r="X48" s="5"/>
      <c r="Y48" s="2">
        <v>1</v>
      </c>
      <c r="Z48" s="2">
        <v>0</v>
      </c>
      <c r="AB48" s="2">
        <v>0.5</v>
      </c>
      <c r="AC48" s="2">
        <v>1</v>
      </c>
      <c r="AD48" s="2">
        <f>SUM(Table6[[#This Row],[m1]:[m5]])</f>
        <v>2.5</v>
      </c>
      <c r="AE48" s="2">
        <v>2</v>
      </c>
      <c r="AG48" s="2">
        <v>3</v>
      </c>
      <c r="AH48" s="2">
        <f>SUM(Table6[[#This Row],[R1]:[R3]])</f>
        <v>5</v>
      </c>
      <c r="AJ48" s="2">
        <v>3</v>
      </c>
      <c r="AK48" s="2">
        <f>Table6[[#This Row],[السؤال المقالي 6]]+Table6[[#This Row],[السؤال المقالي 5]]+Table6[[#This Row],[مجموع 4]]+Table6[[#This Row],[مجموع 3]]+Table6[[#This Row],[مجموع2]]+Table6[[#This Row],[مجموع1]]</f>
        <v>23.5</v>
      </c>
      <c r="AL48" s="2" t="str">
        <f>IF(Table6[[#This Row],[الدرجة الكلية عن الاختبار ]]&gt;=25,"ناجح","راسب")</f>
        <v>راسب</v>
      </c>
    </row>
    <row r="49" spans="1:38" x14ac:dyDescent="0.25">
      <c r="A49" s="2" t="s">
        <v>101</v>
      </c>
      <c r="B49" s="4">
        <v>0</v>
      </c>
      <c r="C49" s="4">
        <v>0</v>
      </c>
      <c r="D49" s="4">
        <v>1</v>
      </c>
      <c r="E49" s="4">
        <v>0</v>
      </c>
      <c r="F49" s="4">
        <v>0</v>
      </c>
      <c r="G49" s="4">
        <v>0</v>
      </c>
      <c r="H49" s="4">
        <v>1</v>
      </c>
      <c r="I49" s="4">
        <v>1</v>
      </c>
      <c r="J49" s="4">
        <v>0</v>
      </c>
      <c r="K49" s="4">
        <v>0</v>
      </c>
      <c r="L49" s="7">
        <f>SUM(Table6[[#This Row],[I1]:[I10]])</f>
        <v>3</v>
      </c>
      <c r="M49" s="5">
        <v>1</v>
      </c>
      <c r="N49" s="5">
        <v>1</v>
      </c>
      <c r="O49" s="5">
        <v>1</v>
      </c>
      <c r="P49" s="5">
        <v>1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8">
        <f>SUM(Table6[[#This Row],[q1]:[q10]])</f>
        <v>10</v>
      </c>
      <c r="X49" s="5"/>
      <c r="Y49" s="2">
        <v>1</v>
      </c>
      <c r="Z49" s="2">
        <v>1.5</v>
      </c>
      <c r="AB49" s="2">
        <v>1.5</v>
      </c>
      <c r="AC49" s="2">
        <v>2</v>
      </c>
      <c r="AD49" s="2">
        <f>SUM(Table6[[#This Row],[m1]:[m5]])</f>
        <v>6</v>
      </c>
      <c r="AE49" s="2">
        <v>5</v>
      </c>
      <c r="AF49" s="2">
        <v>5</v>
      </c>
      <c r="AH49" s="2">
        <f>SUM(Table6[[#This Row],[R1]:[R3]])</f>
        <v>10</v>
      </c>
      <c r="AJ49" s="2">
        <v>4</v>
      </c>
      <c r="AK49" s="2">
        <f>Table6[[#This Row],[السؤال المقالي 6]]+Table6[[#This Row],[السؤال المقالي 5]]+Table6[[#This Row],[مجموع 4]]+Table6[[#This Row],[مجموع 3]]+Table6[[#This Row],[مجموع2]]+Table6[[#This Row],[مجموع1]]</f>
        <v>33</v>
      </c>
      <c r="AL49" s="2" t="str">
        <f>IF(Table6[[#This Row],[الدرجة الكلية عن الاختبار ]]&gt;=25,"ناجح","راسب")</f>
        <v>ناجح</v>
      </c>
    </row>
    <row r="50" spans="1:38" x14ac:dyDescent="0.25">
      <c r="A50" s="2" t="s">
        <v>102</v>
      </c>
      <c r="B50" s="4">
        <v>0</v>
      </c>
      <c r="C50" s="4">
        <v>1</v>
      </c>
      <c r="D50" s="4">
        <v>0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7">
        <f>SUM(Table6[[#This Row],[I1]:[I10]])</f>
        <v>2</v>
      </c>
      <c r="M50" s="5">
        <v>1</v>
      </c>
      <c r="N50" s="5">
        <v>0</v>
      </c>
      <c r="O50" s="5">
        <v>1</v>
      </c>
      <c r="P50" s="5">
        <v>1</v>
      </c>
      <c r="Q50" s="5">
        <v>0</v>
      </c>
      <c r="R50" s="5">
        <v>0</v>
      </c>
      <c r="S50" s="5">
        <v>1</v>
      </c>
      <c r="T50" s="5">
        <v>1</v>
      </c>
      <c r="U50" s="5">
        <v>1</v>
      </c>
      <c r="V50" s="5">
        <v>1</v>
      </c>
      <c r="W50" s="8">
        <f>SUM(Table6[[#This Row],[q1]:[q10]])</f>
        <v>7</v>
      </c>
      <c r="X50" s="5"/>
      <c r="AD50" s="2">
        <f>SUM(Table6[[#This Row],[m1]:[m5]])</f>
        <v>0</v>
      </c>
      <c r="AE50" s="2">
        <v>4</v>
      </c>
      <c r="AF50" s="2">
        <v>2</v>
      </c>
      <c r="AH50" s="2">
        <f>SUM(Table6[[#This Row],[R1]:[R3]])</f>
        <v>6</v>
      </c>
      <c r="AI50" s="2">
        <v>3</v>
      </c>
      <c r="AJ50" s="2">
        <v>4</v>
      </c>
      <c r="AK50" s="2">
        <f>Table6[[#This Row],[السؤال المقالي 6]]+Table6[[#This Row],[السؤال المقالي 5]]+Table6[[#This Row],[مجموع 4]]+Table6[[#This Row],[مجموع 3]]+Table6[[#This Row],[مجموع2]]+Table6[[#This Row],[مجموع1]]</f>
        <v>22</v>
      </c>
      <c r="AL50" s="2" t="str">
        <f>IF(Table6[[#This Row],[الدرجة الكلية عن الاختبار ]]&gt;=25,"ناجح","راسب")</f>
        <v>راسب</v>
      </c>
    </row>
    <row r="51" spans="1:38" x14ac:dyDescent="0.25">
      <c r="A51" s="2" t="s">
        <v>103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1</v>
      </c>
      <c r="K51" s="4">
        <v>1</v>
      </c>
      <c r="L51" s="7">
        <f>SUM(Table6[[#This Row],[I1]:[I10]])</f>
        <v>2</v>
      </c>
      <c r="M51" s="5">
        <v>1</v>
      </c>
      <c r="N51" s="5">
        <v>1</v>
      </c>
      <c r="O51" s="5">
        <v>1</v>
      </c>
      <c r="P51" s="5">
        <v>1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8">
        <f>SUM(Table6[[#This Row],[q1]:[q10]])</f>
        <v>10</v>
      </c>
      <c r="X51" s="5"/>
      <c r="Y51" s="2">
        <v>2</v>
      </c>
      <c r="Z51" s="2">
        <v>1</v>
      </c>
      <c r="AA51" s="2">
        <v>2</v>
      </c>
      <c r="AB51" s="2">
        <v>2</v>
      </c>
      <c r="AD51" s="2">
        <f>SUM(Table6[[#This Row],[m1]:[m5]])</f>
        <v>7</v>
      </c>
      <c r="AH51" s="2">
        <f>SUM(Table6[[#This Row],[R1]:[R3]])</f>
        <v>0</v>
      </c>
      <c r="AI51" s="2">
        <v>3</v>
      </c>
      <c r="AJ51" s="2">
        <v>4</v>
      </c>
      <c r="AK51" s="2">
        <f>Table6[[#This Row],[السؤال المقالي 6]]+Table6[[#This Row],[السؤال المقالي 5]]+Table6[[#This Row],[مجموع 4]]+Table6[[#This Row],[مجموع 3]]+Table6[[#This Row],[مجموع2]]+Table6[[#This Row],[مجموع1]]</f>
        <v>26</v>
      </c>
      <c r="AL51" s="2" t="str">
        <f>IF(Table6[[#This Row],[الدرجة الكلية عن الاختبار ]]&gt;=25,"ناجح","راسب")</f>
        <v>ناجح</v>
      </c>
    </row>
    <row r="52" spans="1:38" x14ac:dyDescent="0.25">
      <c r="A52" s="2" t="s">
        <v>104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1</v>
      </c>
      <c r="J52" s="4">
        <v>0</v>
      </c>
      <c r="K52" s="4">
        <v>0</v>
      </c>
      <c r="L52" s="7">
        <f>SUM(Table6[[#This Row],[I1]:[I10]])</f>
        <v>1</v>
      </c>
      <c r="M52" s="5">
        <v>1</v>
      </c>
      <c r="N52" s="5">
        <v>0</v>
      </c>
      <c r="O52" s="5">
        <v>0</v>
      </c>
      <c r="P52" s="5">
        <v>1</v>
      </c>
      <c r="Q52" s="5">
        <v>1</v>
      </c>
      <c r="R52" s="5">
        <v>0</v>
      </c>
      <c r="S52" s="5">
        <v>0</v>
      </c>
      <c r="T52" s="5">
        <v>1</v>
      </c>
      <c r="U52" s="5">
        <v>1</v>
      </c>
      <c r="V52" s="5">
        <v>1</v>
      </c>
      <c r="W52" s="8">
        <f>SUM(Table6[[#This Row],[q1]:[q10]])</f>
        <v>6</v>
      </c>
      <c r="X52" s="5"/>
      <c r="Y52" s="2">
        <v>1.5</v>
      </c>
      <c r="Z52" s="2">
        <v>0</v>
      </c>
      <c r="AA52" s="2">
        <v>0.5</v>
      </c>
      <c r="AC52" s="2">
        <v>2</v>
      </c>
      <c r="AD52" s="2">
        <f>SUM(Table6[[#This Row],[m1]:[m5]])</f>
        <v>4</v>
      </c>
      <c r="AF52" s="2">
        <v>5</v>
      </c>
      <c r="AG52" s="2">
        <v>5</v>
      </c>
      <c r="AH52" s="2">
        <f>SUM(Table6[[#This Row],[R1]:[R3]])</f>
        <v>10</v>
      </c>
      <c r="AJ52" s="2">
        <v>2</v>
      </c>
      <c r="AK52" s="2">
        <f>Table6[[#This Row],[السؤال المقالي 6]]+Table6[[#This Row],[السؤال المقالي 5]]+Table6[[#This Row],[مجموع 4]]+Table6[[#This Row],[مجموع 3]]+Table6[[#This Row],[مجموع2]]+Table6[[#This Row],[مجموع1]]</f>
        <v>23</v>
      </c>
      <c r="AL52" s="2" t="str">
        <f>IF(Table6[[#This Row],[الدرجة الكلية عن الاختبار ]]&gt;=25,"ناجح","راسب")</f>
        <v>راسب</v>
      </c>
    </row>
    <row r="53" spans="1:38" x14ac:dyDescent="0.25">
      <c r="A53" s="2" t="s">
        <v>105</v>
      </c>
      <c r="B53" s="4">
        <v>1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0</v>
      </c>
      <c r="J53" s="4">
        <v>0</v>
      </c>
      <c r="K53" s="4">
        <v>1</v>
      </c>
      <c r="L53" s="7">
        <f>SUM(Table6[[#This Row],[I1]:[I10]])</f>
        <v>8</v>
      </c>
      <c r="M53" s="8">
        <v>1</v>
      </c>
      <c r="N53" s="8">
        <v>1</v>
      </c>
      <c r="O53" s="8">
        <v>1</v>
      </c>
      <c r="P53" s="8">
        <v>1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8">
        <f>SUM(Table6[[#This Row],[q1]:[q10]])</f>
        <v>10</v>
      </c>
      <c r="X53" s="5"/>
      <c r="Y53" s="2">
        <v>1.5</v>
      </c>
      <c r="Z53" s="2">
        <v>1.5</v>
      </c>
      <c r="AA53" s="2">
        <v>2</v>
      </c>
      <c r="AB53" s="2">
        <v>2</v>
      </c>
      <c r="AD53" s="2">
        <f>SUM(Table6[[#This Row],[m1]:[m5]])</f>
        <v>7</v>
      </c>
      <c r="AE53" s="2">
        <v>5</v>
      </c>
      <c r="AF53" s="2">
        <v>5</v>
      </c>
      <c r="AH53" s="2">
        <f>SUM(Table6[[#This Row],[R1]:[R3]])</f>
        <v>10</v>
      </c>
      <c r="AI53" s="2">
        <v>1</v>
      </c>
      <c r="AK53" s="2">
        <f>Table6[[#This Row],[السؤال المقالي 6]]+Table6[[#This Row],[السؤال المقالي 5]]+Table6[[#This Row],[مجموع 4]]+Table6[[#This Row],[مجموع 3]]+Table6[[#This Row],[مجموع2]]+Table6[[#This Row],[مجموع1]]</f>
        <v>36</v>
      </c>
      <c r="AL53" s="2" t="str">
        <f>IF(Table6[[#This Row],[الدرجة الكلية عن الاختبار ]]&gt;=25,"ناجح","راسب")</f>
        <v>ناجح</v>
      </c>
    </row>
    <row r="54" spans="1:38" x14ac:dyDescent="0.25">
      <c r="A54" s="2" t="s">
        <v>106</v>
      </c>
      <c r="B54" s="4">
        <v>1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0</v>
      </c>
      <c r="J54" s="4">
        <v>1</v>
      </c>
      <c r="K54" s="4">
        <v>1</v>
      </c>
      <c r="L54" s="2">
        <f>SUM(Table6[[#This Row],[I1]:[I10]])</f>
        <v>9</v>
      </c>
      <c r="M54" s="5">
        <v>1</v>
      </c>
      <c r="N54" s="5">
        <v>1</v>
      </c>
      <c r="O54" s="5">
        <v>1</v>
      </c>
      <c r="P54" s="5">
        <v>1</v>
      </c>
      <c r="Q54" s="5">
        <v>0</v>
      </c>
      <c r="R54" s="5">
        <v>1</v>
      </c>
      <c r="S54" s="5">
        <v>1</v>
      </c>
      <c r="T54" s="5">
        <v>1</v>
      </c>
      <c r="U54" s="5">
        <v>1</v>
      </c>
      <c r="V54" s="5">
        <v>0</v>
      </c>
      <c r="W54" s="5">
        <f>SUM(Table6[[#This Row],[q1]:[q10]])</f>
        <v>8</v>
      </c>
      <c r="X54" s="5"/>
      <c r="AD54" s="2">
        <f>SUM(Table6[[#This Row],[m1]:[m5]])</f>
        <v>0</v>
      </c>
      <c r="AE54" s="2">
        <v>3</v>
      </c>
      <c r="AF54" s="2">
        <v>4</v>
      </c>
      <c r="AH54" s="2">
        <f>SUM(Table6[[#This Row],[R1]:[R3]])</f>
        <v>7</v>
      </c>
      <c r="AI54" s="2">
        <v>1</v>
      </c>
      <c r="AJ54" s="2">
        <v>5</v>
      </c>
      <c r="AK54" s="2">
        <f>Table6[[#This Row],[السؤال المقالي 6]]+Table6[[#This Row],[السؤال المقالي 5]]+Table6[[#This Row],[مجموع 4]]+Table6[[#This Row],[مجموع 3]]+Table6[[#This Row],[مجموع2]]+Table6[[#This Row],[مجموع1]]</f>
        <v>30</v>
      </c>
      <c r="AL54" s="2" t="str">
        <f>IF(Table6[[#This Row],[الدرجة الكلية عن الاختبار ]]&gt;=25,"ناجح","راسب")</f>
        <v>ناجح</v>
      </c>
    </row>
    <row r="55" spans="1:38" x14ac:dyDescent="0.25">
      <c r="A55" s="2" t="s">
        <v>107</v>
      </c>
      <c r="B55" s="4">
        <v>1</v>
      </c>
      <c r="C55" s="4">
        <v>1</v>
      </c>
      <c r="D55" s="4">
        <v>1</v>
      </c>
      <c r="E55" s="4">
        <v>0</v>
      </c>
      <c r="F55" s="4">
        <v>0</v>
      </c>
      <c r="G55" s="4">
        <v>0</v>
      </c>
      <c r="H55" s="4">
        <v>1</v>
      </c>
      <c r="I55" s="4">
        <v>1</v>
      </c>
      <c r="J55" s="4">
        <v>1</v>
      </c>
      <c r="K55" s="4">
        <v>0</v>
      </c>
      <c r="L55" s="7">
        <f>SUM(Table6[[#This Row],[I1]:[I10]])</f>
        <v>6</v>
      </c>
      <c r="M55" s="5">
        <v>1</v>
      </c>
      <c r="N55" s="5">
        <v>1</v>
      </c>
      <c r="O55" s="5">
        <v>1</v>
      </c>
      <c r="P55" s="5">
        <v>1</v>
      </c>
      <c r="Q55" s="5">
        <v>0</v>
      </c>
      <c r="R55" s="5">
        <v>0</v>
      </c>
      <c r="S55" s="5">
        <v>0</v>
      </c>
      <c r="T55" s="5">
        <v>1</v>
      </c>
      <c r="U55" s="5">
        <v>1</v>
      </c>
      <c r="V55" s="5">
        <v>1</v>
      </c>
      <c r="W55" s="8">
        <f>SUM(Table6[[#This Row],[q1]:[q10]])</f>
        <v>7</v>
      </c>
      <c r="X55" s="5"/>
      <c r="Y55" s="2">
        <v>2</v>
      </c>
      <c r="Z55" s="2">
        <v>1.5</v>
      </c>
      <c r="AA55" s="2">
        <v>2</v>
      </c>
      <c r="AB55" s="2">
        <v>2</v>
      </c>
      <c r="AD55" s="2">
        <f>SUM(Table6[[#This Row],[m1]:[m5]])</f>
        <v>7.5</v>
      </c>
      <c r="AF55" s="2">
        <v>5</v>
      </c>
      <c r="AG55" s="2">
        <v>3</v>
      </c>
      <c r="AH55" s="2">
        <f>SUM(Table6[[#This Row],[R1]:[R3]])</f>
        <v>8</v>
      </c>
      <c r="AI55" s="2">
        <v>2</v>
      </c>
      <c r="AK55" s="2">
        <f>Table6[[#This Row],[السؤال المقالي 6]]+Table6[[#This Row],[السؤال المقالي 5]]+Table6[[#This Row],[مجموع 4]]+Table6[[#This Row],[مجموع 3]]+Table6[[#This Row],[مجموع2]]+Table6[[#This Row],[مجموع1]]</f>
        <v>30.5</v>
      </c>
      <c r="AL55" s="2" t="str">
        <f>IF(Table6[[#This Row],[الدرجة الكلية عن الاختبار ]]&gt;=25,"ناجح","راسب")</f>
        <v>ناجح</v>
      </c>
    </row>
    <row r="56" spans="1:38" x14ac:dyDescent="0.25">
      <c r="A56" s="2" t="s">
        <v>108</v>
      </c>
      <c r="B56" s="6">
        <v>0</v>
      </c>
      <c r="C56" s="6">
        <v>1</v>
      </c>
      <c r="D56" s="6">
        <v>0</v>
      </c>
      <c r="E56" s="6">
        <v>1</v>
      </c>
      <c r="F56" s="6">
        <v>1</v>
      </c>
      <c r="G56" s="6">
        <v>1</v>
      </c>
      <c r="H56" s="6">
        <v>1</v>
      </c>
      <c r="I56" s="6">
        <v>1</v>
      </c>
      <c r="J56" s="6">
        <v>1</v>
      </c>
      <c r="K56" s="6">
        <v>1</v>
      </c>
      <c r="L56" s="2">
        <f>SUM(Table6[[#This Row],[I1]:[I10]])</f>
        <v>8</v>
      </c>
      <c r="M56" s="5">
        <v>1</v>
      </c>
      <c r="N56" s="5">
        <v>1</v>
      </c>
      <c r="O56" s="5">
        <v>1</v>
      </c>
      <c r="P56" s="5">
        <v>1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f>SUM(Table6[[#This Row],[q1]:[q10]])</f>
        <v>10</v>
      </c>
      <c r="X56" s="5"/>
      <c r="AD56" s="2">
        <f>SUM(Table6[[#This Row],[m1]:[m5]])</f>
        <v>0</v>
      </c>
      <c r="AE56" s="2">
        <v>5</v>
      </c>
      <c r="AF56" s="2">
        <v>5</v>
      </c>
      <c r="AH56" s="2">
        <f>SUM(Table6[[#This Row],[R1]:[R3]])</f>
        <v>10</v>
      </c>
      <c r="AI56" s="2">
        <v>3</v>
      </c>
      <c r="AJ56" s="2">
        <v>3</v>
      </c>
      <c r="AK56" s="2">
        <f>Table6[[#This Row],[السؤال المقالي 6]]+Table6[[#This Row],[السؤال المقالي 5]]+Table6[[#This Row],[مجموع 4]]+Table6[[#This Row],[مجموع 3]]+Table6[[#This Row],[مجموع2]]+Table6[[#This Row],[مجموع1]]</f>
        <v>34</v>
      </c>
      <c r="AL56" s="2" t="str">
        <f>IF(Table6[[#This Row],[الدرجة الكلية عن الاختبار ]]&gt;=25,"ناجح","راسب")</f>
        <v>ناجح</v>
      </c>
    </row>
    <row r="57" spans="1:38" x14ac:dyDescent="0.25">
      <c r="A57" s="2" t="s">
        <v>109</v>
      </c>
      <c r="B57" s="4">
        <v>1</v>
      </c>
      <c r="C57" s="4">
        <v>0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2">
        <f>SUM(Table6[[#This Row],[I1]:[I10]])</f>
        <v>9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>
        <f>SUM(Table6[[#This Row],[q1]:[q10]])</f>
        <v>0</v>
      </c>
      <c r="X57" s="8"/>
      <c r="Y57" s="2">
        <v>2</v>
      </c>
      <c r="Z57" s="2">
        <v>0.5</v>
      </c>
      <c r="AA57" s="2">
        <v>0</v>
      </c>
      <c r="AB57" s="2">
        <v>2</v>
      </c>
      <c r="AD57" s="2">
        <f>SUM(Table6[[#This Row],[m1]:[m5]])</f>
        <v>4.5</v>
      </c>
      <c r="AE57" s="2">
        <v>0</v>
      </c>
      <c r="AF57" s="2">
        <v>1</v>
      </c>
      <c r="AH57" s="2">
        <f>SUM(Table6[[#This Row],[R1]:[R3]])</f>
        <v>1</v>
      </c>
      <c r="AI57" s="2">
        <v>2</v>
      </c>
      <c r="AJ57" s="2">
        <v>2</v>
      </c>
      <c r="AK57" s="2">
        <f>Table6[[#This Row],[السؤال المقالي 6]]+Table6[[#This Row],[السؤال المقالي 5]]+Table6[[#This Row],[مجموع 4]]+Table6[[#This Row],[مجموع 3]]+Table6[[#This Row],[مجموع2]]+Table6[[#This Row],[مجموع1]]</f>
        <v>18.5</v>
      </c>
      <c r="AL57" s="2" t="str">
        <f>IF(Table6[[#This Row],[الدرجة الكلية عن الاختبار ]]&gt;=25,"ناجح","راسب")</f>
        <v>راسب</v>
      </c>
    </row>
    <row r="58" spans="1:38" x14ac:dyDescent="0.25">
      <c r="A58" s="2" t="s">
        <v>110</v>
      </c>
      <c r="B58" s="4">
        <v>1</v>
      </c>
      <c r="C58" s="4">
        <v>1</v>
      </c>
      <c r="D58" s="4">
        <v>0</v>
      </c>
      <c r="E58" s="4">
        <v>0</v>
      </c>
      <c r="F58" s="4">
        <v>0</v>
      </c>
      <c r="G58" s="4">
        <v>0</v>
      </c>
      <c r="H58" s="4">
        <v>1</v>
      </c>
      <c r="I58" s="4">
        <v>1</v>
      </c>
      <c r="J58" s="4">
        <v>1</v>
      </c>
      <c r="K58" s="4">
        <v>1</v>
      </c>
      <c r="L58" s="7">
        <f>SUM(Table6[[#This Row],[I1]:[I10]])</f>
        <v>6</v>
      </c>
      <c r="M58" s="8">
        <v>1</v>
      </c>
      <c r="N58" s="8">
        <v>1</v>
      </c>
      <c r="O58" s="8">
        <v>1</v>
      </c>
      <c r="P58" s="8">
        <v>1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1</v>
      </c>
      <c r="W58" s="8">
        <f>SUM(Table6[[#This Row],[q1]:[q10]])</f>
        <v>5</v>
      </c>
      <c r="X58" s="5"/>
      <c r="Y58" s="2">
        <v>1</v>
      </c>
      <c r="Z58" s="2">
        <v>2</v>
      </c>
      <c r="AA58" s="2">
        <v>1</v>
      </c>
      <c r="AB58" s="2">
        <v>1</v>
      </c>
      <c r="AD58" s="2">
        <f>SUM(Table6[[#This Row],[m1]:[m5]])</f>
        <v>5</v>
      </c>
      <c r="AE58" s="2">
        <v>2</v>
      </c>
      <c r="AF58" s="2">
        <v>5</v>
      </c>
      <c r="AH58" s="2">
        <f>SUM(Table6[[#This Row],[R1]:[R3]])</f>
        <v>7</v>
      </c>
      <c r="AI58" s="2">
        <v>2</v>
      </c>
      <c r="AK58" s="2">
        <f>Table6[[#This Row],[السؤال المقالي 6]]+Table6[[#This Row],[السؤال المقالي 5]]+Table6[[#This Row],[مجموع 4]]+Table6[[#This Row],[مجموع 3]]+Table6[[#This Row],[مجموع2]]+Table6[[#This Row],[مجموع1]]</f>
        <v>25</v>
      </c>
      <c r="AL58" s="2" t="str">
        <f>IF(Table6[[#This Row],[الدرجة الكلية عن الاختبار ]]&gt;=25,"ناجح","راسب")</f>
        <v>ناجح</v>
      </c>
    </row>
    <row r="59" spans="1:38" x14ac:dyDescent="0.25">
      <c r="A59" s="2" t="s">
        <v>111</v>
      </c>
      <c r="B59" s="6">
        <v>1</v>
      </c>
      <c r="C59" s="6">
        <v>1</v>
      </c>
      <c r="D59" s="6">
        <v>1</v>
      </c>
      <c r="E59" s="6">
        <v>1</v>
      </c>
      <c r="F59" s="6">
        <v>1</v>
      </c>
      <c r="G59" s="6">
        <v>0</v>
      </c>
      <c r="H59" s="6">
        <v>1</v>
      </c>
      <c r="I59" s="6">
        <v>1</v>
      </c>
      <c r="J59" s="6">
        <v>1</v>
      </c>
      <c r="K59" s="6">
        <v>1</v>
      </c>
      <c r="L59" s="2">
        <f>SUM(Table6[[#This Row],[I1]:[I10]])</f>
        <v>9</v>
      </c>
      <c r="M59" s="5">
        <v>1</v>
      </c>
      <c r="N59" s="5">
        <v>1</v>
      </c>
      <c r="O59" s="5">
        <v>1</v>
      </c>
      <c r="P59" s="5">
        <v>1</v>
      </c>
      <c r="Q59" s="5">
        <v>1</v>
      </c>
      <c r="R59" s="5">
        <v>1</v>
      </c>
      <c r="S59" s="5">
        <v>1</v>
      </c>
      <c r="T59" s="5">
        <v>0</v>
      </c>
      <c r="U59" s="5">
        <v>0</v>
      </c>
      <c r="V59" s="5">
        <v>1</v>
      </c>
      <c r="W59" s="5">
        <f>SUM(Table6[[#This Row],[q1]:[q10]])</f>
        <v>8</v>
      </c>
      <c r="X59" s="5"/>
      <c r="Y59" s="2">
        <v>1</v>
      </c>
      <c r="Z59" s="2">
        <v>2</v>
      </c>
      <c r="AB59" s="2">
        <v>0.5</v>
      </c>
      <c r="AC59" s="2">
        <v>2</v>
      </c>
      <c r="AD59" s="2">
        <f>SUM(Table6[[#This Row],[m1]:[m5]])</f>
        <v>5.5</v>
      </c>
      <c r="AE59" s="2">
        <v>1</v>
      </c>
      <c r="AF59" s="2">
        <v>4</v>
      </c>
      <c r="AH59" s="2">
        <f>SUM(Table6[[#This Row],[R1]:[R3]])</f>
        <v>5</v>
      </c>
      <c r="AJ59" s="2">
        <v>3</v>
      </c>
      <c r="AK59" s="2">
        <f>Table6[[#This Row],[السؤال المقالي 6]]+Table6[[#This Row],[السؤال المقالي 5]]+Table6[[#This Row],[مجموع 4]]+Table6[[#This Row],[مجموع 3]]+Table6[[#This Row],[مجموع2]]+Table6[[#This Row],[مجموع1]]</f>
        <v>30.5</v>
      </c>
      <c r="AL59" s="2" t="str">
        <f>IF(Table6[[#This Row],[الدرجة الكلية عن الاختبار ]]&gt;=25,"ناجح","راسب")</f>
        <v>ناجح</v>
      </c>
    </row>
    <row r="60" spans="1:38" x14ac:dyDescent="0.25">
      <c r="A60" s="2" t="s">
        <v>112</v>
      </c>
      <c r="B60" s="4">
        <v>1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0</v>
      </c>
      <c r="I60" s="4">
        <v>1</v>
      </c>
      <c r="J60" s="4">
        <v>1</v>
      </c>
      <c r="K60" s="4">
        <v>1</v>
      </c>
      <c r="L60" s="2">
        <f>SUM(Table6[[#This Row],[I1]:[I10]])</f>
        <v>9</v>
      </c>
      <c r="M60" s="5">
        <v>0</v>
      </c>
      <c r="N60" s="5">
        <v>1</v>
      </c>
      <c r="O60" s="5">
        <v>0</v>
      </c>
      <c r="P60" s="5">
        <v>0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f>SUM(Table6[[#This Row],[q1]:[q10]])</f>
        <v>7</v>
      </c>
      <c r="X60" s="5"/>
      <c r="AD60" s="2">
        <f>SUM(Table6[[#This Row],[m1]:[m5]])</f>
        <v>0</v>
      </c>
      <c r="AE60" s="2">
        <v>4</v>
      </c>
      <c r="AF60" s="2">
        <v>3</v>
      </c>
      <c r="AH60" s="2">
        <f>SUM(Table6[[#This Row],[R1]:[R3]])</f>
        <v>7</v>
      </c>
      <c r="AI60" s="2">
        <v>2</v>
      </c>
      <c r="AJ60" s="2">
        <v>2</v>
      </c>
      <c r="AK60" s="2">
        <f>Table6[[#This Row],[السؤال المقالي 6]]+Table6[[#This Row],[السؤال المقالي 5]]+Table6[[#This Row],[مجموع 4]]+Table6[[#This Row],[مجموع 3]]+Table6[[#This Row],[مجموع2]]+Table6[[#This Row],[مجموع1]]</f>
        <v>27</v>
      </c>
      <c r="AL60" s="2" t="str">
        <f>IF(Table6[[#This Row],[الدرجة الكلية عن الاختبار ]]&gt;=25,"ناجح","راسب")</f>
        <v>ناجح</v>
      </c>
    </row>
    <row r="61" spans="1:38" x14ac:dyDescent="0.25">
      <c r="A61" s="2" t="s">
        <v>113</v>
      </c>
      <c r="B61" s="6">
        <v>1</v>
      </c>
      <c r="C61" s="6">
        <v>1</v>
      </c>
      <c r="D61" s="6">
        <v>1</v>
      </c>
      <c r="E61" s="6">
        <v>1</v>
      </c>
      <c r="F61" s="6">
        <v>1</v>
      </c>
      <c r="G61" s="6">
        <v>1</v>
      </c>
      <c r="H61" s="6">
        <v>0</v>
      </c>
      <c r="I61" s="6">
        <v>0</v>
      </c>
      <c r="J61" s="6">
        <v>1</v>
      </c>
      <c r="K61" s="6">
        <v>1</v>
      </c>
      <c r="L61" s="2">
        <f>SUM(Table6[[#This Row],[I1]:[I10]])</f>
        <v>8</v>
      </c>
      <c r="M61" s="5">
        <v>1</v>
      </c>
      <c r="N61" s="5">
        <v>1</v>
      </c>
      <c r="O61" s="5">
        <v>0</v>
      </c>
      <c r="P61" s="5">
        <v>1</v>
      </c>
      <c r="Q61" s="5">
        <v>0</v>
      </c>
      <c r="R61" s="5">
        <v>1</v>
      </c>
      <c r="S61" s="5">
        <v>0</v>
      </c>
      <c r="T61" s="5">
        <v>1</v>
      </c>
      <c r="U61" s="5">
        <v>0</v>
      </c>
      <c r="V61" s="5">
        <v>1</v>
      </c>
      <c r="W61" s="5">
        <f>SUM(Table6[[#This Row],[q1]:[q10]])</f>
        <v>6</v>
      </c>
      <c r="X61" s="5"/>
      <c r="AD61" s="2">
        <f>SUM(Table6[[#This Row],[m1]:[m5]])</f>
        <v>0</v>
      </c>
      <c r="AF61" s="2">
        <v>1</v>
      </c>
      <c r="AG61" s="2">
        <v>5</v>
      </c>
      <c r="AH61" s="2">
        <f>SUM(Table6[[#This Row],[R1]:[R3]])</f>
        <v>6</v>
      </c>
      <c r="AI61" s="2">
        <v>2</v>
      </c>
      <c r="AJ61" s="2">
        <v>3</v>
      </c>
      <c r="AK61" s="2">
        <f>Table6[[#This Row],[السؤال المقالي 6]]+Table6[[#This Row],[السؤال المقالي 5]]+Table6[[#This Row],[مجموع 4]]+Table6[[#This Row],[مجموع 3]]+Table6[[#This Row],[مجموع2]]+Table6[[#This Row],[مجموع1]]</f>
        <v>25</v>
      </c>
      <c r="AL61" s="2" t="str">
        <f>IF(Table6[[#This Row],[الدرجة الكلية عن الاختبار ]]&gt;=25,"ناجح","راسب")</f>
        <v>ناجح</v>
      </c>
    </row>
    <row r="62" spans="1:38" x14ac:dyDescent="0.25">
      <c r="A62" s="2" t="s">
        <v>114</v>
      </c>
      <c r="B62" s="6">
        <v>1</v>
      </c>
      <c r="C62" s="6">
        <v>0</v>
      </c>
      <c r="D62" s="6">
        <v>1</v>
      </c>
      <c r="E62" s="6">
        <v>1</v>
      </c>
      <c r="F62" s="6">
        <v>1</v>
      </c>
      <c r="G62" s="6">
        <v>0</v>
      </c>
      <c r="H62" s="6">
        <v>1</v>
      </c>
      <c r="I62" s="6">
        <v>1</v>
      </c>
      <c r="J62" s="6">
        <v>1</v>
      </c>
      <c r="K62" s="6">
        <v>1</v>
      </c>
      <c r="L62" s="2">
        <f>SUM(Table6[[#This Row],[I1]:[I10]])</f>
        <v>8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f>SUM(Table6[[#This Row],[q1]:[q10]])</f>
        <v>10</v>
      </c>
      <c r="X62" s="8"/>
      <c r="Y62" s="2">
        <v>2</v>
      </c>
      <c r="Z62" s="2">
        <v>2</v>
      </c>
      <c r="AA62" s="2">
        <v>2</v>
      </c>
      <c r="AB62" s="2">
        <v>2</v>
      </c>
      <c r="AD62" s="2">
        <f>SUM(Table6[[#This Row],[m1]:[m5]])</f>
        <v>8</v>
      </c>
      <c r="AH62" s="2">
        <f>SUM(Table6[[#This Row],[R1]:[R3]])</f>
        <v>0</v>
      </c>
      <c r="AI62" s="2">
        <v>2</v>
      </c>
      <c r="AJ62" s="2">
        <v>3</v>
      </c>
      <c r="AK62" s="2">
        <f>Table6[[#This Row],[السؤال المقالي 6]]+Table6[[#This Row],[السؤال المقالي 5]]+Table6[[#This Row],[مجموع 4]]+Table6[[#This Row],[مجموع 3]]+Table6[[#This Row],[مجموع2]]+Table6[[#This Row],[مجموع1]]</f>
        <v>31</v>
      </c>
      <c r="AL62" s="2" t="str">
        <f>IF(Table6[[#This Row],[الدرجة الكلية عن الاختبار ]]&gt;=25,"ناجح","راسب")</f>
        <v>ناجح</v>
      </c>
    </row>
    <row r="63" spans="1:38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8"/>
    </row>
    <row r="64" spans="1:38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8"/>
    </row>
    <row r="65" spans="1:36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8"/>
    </row>
    <row r="68" spans="1:36" x14ac:dyDescent="0.25">
      <c r="A68" s="23" t="s">
        <v>190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" t="s">
        <v>15</v>
      </c>
      <c r="Y68" s="2">
        <v>2.5</v>
      </c>
      <c r="Z68" s="2">
        <v>2.5</v>
      </c>
      <c r="AA68" s="2">
        <v>2.5</v>
      </c>
      <c r="AB68" s="2">
        <v>2.5</v>
      </c>
      <c r="AC68" s="2">
        <v>2.5</v>
      </c>
      <c r="AE68" s="2">
        <v>5</v>
      </c>
      <c r="AF68" s="2">
        <v>5</v>
      </c>
      <c r="AG68" s="2">
        <v>5</v>
      </c>
      <c r="AI68" s="2">
        <v>10</v>
      </c>
      <c r="AJ68" s="2">
        <v>10</v>
      </c>
    </row>
    <row r="69" spans="1:36" s="6" customFormat="1" x14ac:dyDescent="0.25">
      <c r="A69" s="6" t="s">
        <v>13</v>
      </c>
      <c r="B69" s="6">
        <v>59</v>
      </c>
      <c r="C69" s="6">
        <v>59</v>
      </c>
      <c r="D69" s="6">
        <v>59</v>
      </c>
      <c r="E69" s="6">
        <v>59</v>
      </c>
      <c r="F69" s="6">
        <v>59</v>
      </c>
      <c r="G69" s="6">
        <v>59</v>
      </c>
      <c r="H69" s="6">
        <v>59</v>
      </c>
      <c r="I69" s="6">
        <v>59</v>
      </c>
      <c r="J69" s="6">
        <v>59</v>
      </c>
      <c r="K69" s="6">
        <v>59</v>
      </c>
      <c r="M69" s="6">
        <v>59</v>
      </c>
      <c r="N69" s="6">
        <v>59</v>
      </c>
      <c r="O69" s="6">
        <v>59</v>
      </c>
      <c r="P69" s="6">
        <v>59</v>
      </c>
      <c r="Q69" s="6">
        <v>59</v>
      </c>
      <c r="R69" s="6">
        <v>59</v>
      </c>
      <c r="S69" s="6">
        <v>59</v>
      </c>
      <c r="T69" s="6">
        <v>59</v>
      </c>
      <c r="U69" s="6">
        <v>59</v>
      </c>
      <c r="V69" s="6">
        <v>59</v>
      </c>
      <c r="X69" s="6" t="s">
        <v>13</v>
      </c>
      <c r="Y69" s="6">
        <v>59</v>
      </c>
      <c r="Z69" s="6">
        <v>59</v>
      </c>
      <c r="AA69" s="6">
        <v>59</v>
      </c>
      <c r="AB69" s="6">
        <v>59</v>
      </c>
      <c r="AC69" s="6">
        <v>59</v>
      </c>
      <c r="AE69" s="6">
        <v>59</v>
      </c>
      <c r="AF69" s="6">
        <v>59</v>
      </c>
      <c r="AG69" s="6">
        <v>59</v>
      </c>
      <c r="AI69" s="6">
        <v>59</v>
      </c>
      <c r="AJ69" s="6">
        <v>59</v>
      </c>
    </row>
    <row r="70" spans="1:36" s="6" customFormat="1" x14ac:dyDescent="0.25">
      <c r="A70" s="6" t="s">
        <v>14</v>
      </c>
      <c r="B70" s="10">
        <f>B69*27%</f>
        <v>15.930000000000001</v>
      </c>
      <c r="C70" s="10">
        <f t="shared" ref="C70:K70" si="0">C69*27%</f>
        <v>15.930000000000001</v>
      </c>
      <c r="D70" s="10">
        <f t="shared" si="0"/>
        <v>15.930000000000001</v>
      </c>
      <c r="E70" s="10">
        <f t="shared" si="0"/>
        <v>15.930000000000001</v>
      </c>
      <c r="F70" s="10">
        <f t="shared" si="0"/>
        <v>15.930000000000001</v>
      </c>
      <c r="G70" s="10">
        <f t="shared" si="0"/>
        <v>15.930000000000001</v>
      </c>
      <c r="H70" s="10">
        <f t="shared" si="0"/>
        <v>15.930000000000001</v>
      </c>
      <c r="I70" s="10">
        <f t="shared" si="0"/>
        <v>15.930000000000001</v>
      </c>
      <c r="J70" s="10">
        <f t="shared" si="0"/>
        <v>15.930000000000001</v>
      </c>
      <c r="K70" s="10">
        <f t="shared" si="0"/>
        <v>15.930000000000001</v>
      </c>
      <c r="M70" s="10">
        <f t="shared" ref="M70" si="1">M69*27%</f>
        <v>15.930000000000001</v>
      </c>
      <c r="N70" s="10">
        <f t="shared" ref="N70" si="2">N69*27%</f>
        <v>15.930000000000001</v>
      </c>
      <c r="O70" s="10">
        <f t="shared" ref="O70" si="3">O69*27%</f>
        <v>15.930000000000001</v>
      </c>
      <c r="P70" s="10">
        <f t="shared" ref="P70" si="4">P69*27%</f>
        <v>15.930000000000001</v>
      </c>
      <c r="Q70" s="10">
        <f t="shared" ref="Q70" si="5">Q69*27%</f>
        <v>15.930000000000001</v>
      </c>
      <c r="R70" s="10">
        <f t="shared" ref="R70" si="6">R69*27%</f>
        <v>15.930000000000001</v>
      </c>
      <c r="S70" s="10">
        <f t="shared" ref="S70" si="7">S69*27%</f>
        <v>15.930000000000001</v>
      </c>
      <c r="T70" s="10">
        <f t="shared" ref="T70" si="8">T69*27%</f>
        <v>15.930000000000001</v>
      </c>
      <c r="U70" s="10">
        <f t="shared" ref="U70" si="9">U69*27%</f>
        <v>15.930000000000001</v>
      </c>
      <c r="V70" s="10">
        <f t="shared" ref="V70" si="10">V69*27%</f>
        <v>15.930000000000001</v>
      </c>
      <c r="X70" s="6" t="s">
        <v>14</v>
      </c>
      <c r="Y70" s="10">
        <f t="shared" ref="Y70" si="11">Y69*27%</f>
        <v>15.930000000000001</v>
      </c>
      <c r="Z70" s="10">
        <f t="shared" ref="Z70:AJ70" si="12">Z69*27%</f>
        <v>15.930000000000001</v>
      </c>
      <c r="AA70" s="10">
        <f t="shared" si="12"/>
        <v>15.930000000000001</v>
      </c>
      <c r="AB70" s="10">
        <f t="shared" si="12"/>
        <v>15.930000000000001</v>
      </c>
      <c r="AC70" s="10">
        <f t="shared" si="12"/>
        <v>15.930000000000001</v>
      </c>
      <c r="AD70" s="10"/>
      <c r="AE70" s="10">
        <f t="shared" si="12"/>
        <v>15.930000000000001</v>
      </c>
      <c r="AF70" s="10">
        <f t="shared" si="12"/>
        <v>15.930000000000001</v>
      </c>
      <c r="AG70" s="10">
        <f t="shared" si="12"/>
        <v>15.930000000000001</v>
      </c>
      <c r="AH70" s="10"/>
      <c r="AI70" s="10">
        <f t="shared" si="12"/>
        <v>15.930000000000001</v>
      </c>
      <c r="AJ70" s="10">
        <f t="shared" si="12"/>
        <v>15.930000000000001</v>
      </c>
    </row>
    <row r="71" spans="1:36" s="6" customFormat="1" ht="52.2" x14ac:dyDescent="0.25">
      <c r="A71" s="11" t="s">
        <v>42</v>
      </c>
      <c r="B71" s="6">
        <f t="shared" ref="B71:K71" si="13">SUM(B4:B19)</f>
        <v>13</v>
      </c>
      <c r="C71" s="6">
        <f t="shared" si="13"/>
        <v>13</v>
      </c>
      <c r="D71" s="6">
        <f t="shared" si="13"/>
        <v>14</v>
      </c>
      <c r="E71" s="6">
        <f t="shared" si="13"/>
        <v>15</v>
      </c>
      <c r="F71" s="6">
        <f t="shared" si="13"/>
        <v>15</v>
      </c>
      <c r="G71" s="6">
        <f t="shared" si="13"/>
        <v>12</v>
      </c>
      <c r="H71" s="6">
        <f t="shared" si="13"/>
        <v>11</v>
      </c>
      <c r="I71" s="6">
        <f t="shared" si="13"/>
        <v>11</v>
      </c>
      <c r="J71" s="6">
        <f t="shared" si="13"/>
        <v>13</v>
      </c>
      <c r="K71" s="6">
        <f t="shared" si="13"/>
        <v>13</v>
      </c>
      <c r="M71" s="6">
        <f t="shared" ref="M71:V71" si="14">SUM(M4:M19)</f>
        <v>10</v>
      </c>
      <c r="N71" s="6">
        <f t="shared" si="14"/>
        <v>10</v>
      </c>
      <c r="O71" s="6">
        <f t="shared" si="14"/>
        <v>10</v>
      </c>
      <c r="P71" s="6">
        <f t="shared" si="14"/>
        <v>9</v>
      </c>
      <c r="Q71" s="6">
        <f t="shared" si="14"/>
        <v>8</v>
      </c>
      <c r="R71" s="6">
        <f t="shared" si="14"/>
        <v>6</v>
      </c>
      <c r="S71" s="6">
        <f t="shared" si="14"/>
        <v>10</v>
      </c>
      <c r="T71" s="6">
        <f t="shared" si="14"/>
        <v>8</v>
      </c>
      <c r="U71" s="6">
        <f t="shared" si="14"/>
        <v>12</v>
      </c>
      <c r="V71" s="6">
        <f t="shared" si="14"/>
        <v>13</v>
      </c>
      <c r="X71" s="11" t="s">
        <v>44</v>
      </c>
      <c r="Y71" s="6">
        <f>SUM(Y4:Y19)</f>
        <v>15.5</v>
      </c>
      <c r="Z71" s="6">
        <f>SUM(Z4:Z19)</f>
        <v>9.5</v>
      </c>
      <c r="AA71" s="6">
        <f>SUM(AA4:AA19)</f>
        <v>13.5</v>
      </c>
      <c r="AB71" s="6">
        <f>SUM(AB4:AB19)</f>
        <v>15.5</v>
      </c>
      <c r="AC71" s="6">
        <f>SUM(AC4:AC19)</f>
        <v>7</v>
      </c>
      <c r="AE71" s="6">
        <f>SUM(AE4:AE19)</f>
        <v>24</v>
      </c>
      <c r="AF71" s="6">
        <f>SUM(AF4:AF19)</f>
        <v>50</v>
      </c>
      <c r="AG71" s="6">
        <f>SUM(AG4:AG19)</f>
        <v>33</v>
      </c>
      <c r="AI71" s="6">
        <f>SUM(AI4:AI19)</f>
        <v>55</v>
      </c>
      <c r="AJ71" s="6">
        <f>SUM(AJ4:AJ19)</f>
        <v>48</v>
      </c>
    </row>
    <row r="72" spans="1:36" s="6" customFormat="1" ht="52.2" x14ac:dyDescent="0.25">
      <c r="A72" s="11" t="s">
        <v>43</v>
      </c>
      <c r="B72" s="6">
        <f t="shared" ref="B72:K72" si="15">SUM(B47:B62)</f>
        <v>9</v>
      </c>
      <c r="C72" s="6">
        <f t="shared" si="15"/>
        <v>10</v>
      </c>
      <c r="D72" s="6">
        <f t="shared" si="15"/>
        <v>11</v>
      </c>
      <c r="E72" s="6">
        <f t="shared" si="15"/>
        <v>10</v>
      </c>
      <c r="F72" s="6">
        <f t="shared" si="15"/>
        <v>10</v>
      </c>
      <c r="G72" s="6">
        <f t="shared" si="15"/>
        <v>7</v>
      </c>
      <c r="H72" s="6">
        <f t="shared" si="15"/>
        <v>11</v>
      </c>
      <c r="I72" s="6">
        <f t="shared" si="15"/>
        <v>10</v>
      </c>
      <c r="J72" s="6">
        <f t="shared" si="15"/>
        <v>12</v>
      </c>
      <c r="K72" s="6">
        <f t="shared" si="15"/>
        <v>11</v>
      </c>
      <c r="M72" s="6">
        <f t="shared" ref="M72:V72" si="16">SUM(M47:M62)</f>
        <v>12</v>
      </c>
      <c r="N72" s="6">
        <f t="shared" si="16"/>
        <v>12</v>
      </c>
      <c r="O72" s="6">
        <f t="shared" si="16"/>
        <v>11</v>
      </c>
      <c r="P72" s="6">
        <f t="shared" si="16"/>
        <v>12</v>
      </c>
      <c r="Q72" s="6">
        <f t="shared" si="16"/>
        <v>8</v>
      </c>
      <c r="R72" s="6">
        <f t="shared" si="16"/>
        <v>10</v>
      </c>
      <c r="S72" s="6">
        <f t="shared" si="16"/>
        <v>10</v>
      </c>
      <c r="T72" s="6">
        <f t="shared" si="16"/>
        <v>12</v>
      </c>
      <c r="U72" s="6">
        <f t="shared" si="16"/>
        <v>12</v>
      </c>
      <c r="V72" s="6">
        <f t="shared" si="16"/>
        <v>14</v>
      </c>
      <c r="X72" s="11" t="s">
        <v>45</v>
      </c>
      <c r="Y72" s="6">
        <f>SUM(Y47:Y62)</f>
        <v>16</v>
      </c>
      <c r="Z72" s="6">
        <f>SUM(Z47:Z62)</f>
        <v>14</v>
      </c>
      <c r="AA72" s="6">
        <f>SUM(AA47:AA62)</f>
        <v>11</v>
      </c>
      <c r="AB72" s="6">
        <f>SUM(AB47:AB62)</f>
        <v>15.5</v>
      </c>
      <c r="AC72" s="6">
        <f>SUM(AC47:AC62)</f>
        <v>7</v>
      </c>
      <c r="AE72" s="6">
        <f>SUM(AE47:AE62)</f>
        <v>31</v>
      </c>
      <c r="AF72" s="6">
        <f>SUM(AF47:AF62)</f>
        <v>45</v>
      </c>
      <c r="AG72" s="6">
        <f>SUM(AG47:AG62)</f>
        <v>16</v>
      </c>
      <c r="AI72" s="6">
        <f>SUM(AI47:AI62)</f>
        <v>26</v>
      </c>
      <c r="AJ72" s="6">
        <f>SUM(AJ47:AJ62)</f>
        <v>41</v>
      </c>
    </row>
    <row r="73" spans="1:36" ht="52.2" x14ac:dyDescent="0.25">
      <c r="A73" s="12" t="s">
        <v>0</v>
      </c>
      <c r="B73" s="13">
        <f>(B71+B72)/(B70*2)</f>
        <v>0.69052102950408034</v>
      </c>
      <c r="C73" s="13">
        <f t="shared" ref="C73:M73" si="17">(C71+C72)/(C70*2)</f>
        <v>0.72190834902699308</v>
      </c>
      <c r="D73" s="13">
        <f t="shared" si="17"/>
        <v>0.78468298807281855</v>
      </c>
      <c r="E73" s="13">
        <f t="shared" si="17"/>
        <v>0.78468298807281855</v>
      </c>
      <c r="F73" s="13">
        <f t="shared" si="17"/>
        <v>0.78468298807281855</v>
      </c>
      <c r="G73" s="13">
        <f t="shared" si="17"/>
        <v>0.59635907093534202</v>
      </c>
      <c r="H73" s="13">
        <f t="shared" si="17"/>
        <v>0.69052102950408034</v>
      </c>
      <c r="I73" s="13">
        <f t="shared" si="17"/>
        <v>0.65913370998116749</v>
      </c>
      <c r="J73" s="13">
        <f t="shared" si="17"/>
        <v>0.78468298807281855</v>
      </c>
      <c r="K73" s="13">
        <f t="shared" si="17"/>
        <v>0.75329566854990582</v>
      </c>
      <c r="L73" s="12"/>
      <c r="M73" s="13">
        <f t="shared" si="17"/>
        <v>0.69052102950408034</v>
      </c>
      <c r="N73" s="13">
        <f t="shared" ref="N73" si="18">(N71+N72)/(N70*2)</f>
        <v>0.69052102950408034</v>
      </c>
      <c r="O73" s="13">
        <f t="shared" ref="O73" si="19">(O71+O72)/(O70*2)</f>
        <v>0.65913370998116749</v>
      </c>
      <c r="P73" s="13">
        <f t="shared" ref="P73" si="20">(P71+P72)/(P70*2)</f>
        <v>0.65913370998116749</v>
      </c>
      <c r="Q73" s="13">
        <f t="shared" ref="Q73" si="21">(Q71+Q72)/(Q70*2)</f>
        <v>0.5021971123666038</v>
      </c>
      <c r="R73" s="13">
        <f t="shared" ref="R73" si="22">(R71+R72)/(R70*2)</f>
        <v>0.5021971123666038</v>
      </c>
      <c r="S73" s="13">
        <f t="shared" ref="S73" si="23">(S71+S72)/(S70*2)</f>
        <v>0.62774639045825475</v>
      </c>
      <c r="T73" s="13">
        <f t="shared" ref="T73" si="24">(T71+T72)/(T70*2)</f>
        <v>0.62774639045825475</v>
      </c>
      <c r="U73" s="13">
        <f t="shared" ref="U73" si="25">(U71+U72)/(U70*2)</f>
        <v>0.75329566854990582</v>
      </c>
      <c r="V73" s="13">
        <f t="shared" ref="V73" si="26">(V71+V72)/(V70*2)</f>
        <v>0.84745762711864403</v>
      </c>
      <c r="W73" s="12"/>
      <c r="X73" s="14" t="s">
        <v>16</v>
      </c>
      <c r="Y73" s="2">
        <f>Y70*Y68</f>
        <v>39.825000000000003</v>
      </c>
      <c r="Z73" s="2">
        <f t="shared" ref="Z73:AJ73" si="27">Z70*Z68</f>
        <v>39.825000000000003</v>
      </c>
      <c r="AA73" s="2">
        <f t="shared" si="27"/>
        <v>39.825000000000003</v>
      </c>
      <c r="AB73" s="2">
        <f t="shared" si="27"/>
        <v>39.825000000000003</v>
      </c>
      <c r="AC73" s="2">
        <f t="shared" si="27"/>
        <v>39.825000000000003</v>
      </c>
      <c r="AE73" s="2">
        <f t="shared" si="27"/>
        <v>79.650000000000006</v>
      </c>
      <c r="AF73" s="2">
        <f t="shared" si="27"/>
        <v>79.650000000000006</v>
      </c>
      <c r="AG73" s="2">
        <f t="shared" si="27"/>
        <v>79.650000000000006</v>
      </c>
      <c r="AI73" s="2">
        <f t="shared" si="27"/>
        <v>159.30000000000001</v>
      </c>
      <c r="AJ73" s="2">
        <f t="shared" si="27"/>
        <v>159.30000000000001</v>
      </c>
    </row>
    <row r="74" spans="1:36" ht="52.2" x14ac:dyDescent="0.25">
      <c r="A74" s="12" t="s">
        <v>1</v>
      </c>
      <c r="B74" s="13">
        <f>(B71-B72)/B70</f>
        <v>0.2510985561833019</v>
      </c>
      <c r="C74" s="13">
        <f t="shared" ref="C74:K74" si="28">(C71-C72)/C70</f>
        <v>0.18832391713747645</v>
      </c>
      <c r="D74" s="13">
        <f t="shared" si="28"/>
        <v>0.18832391713747645</v>
      </c>
      <c r="E74" s="13">
        <f t="shared" si="28"/>
        <v>0.31387319522912738</v>
      </c>
      <c r="F74" s="13">
        <f t="shared" si="28"/>
        <v>0.31387319522912738</v>
      </c>
      <c r="G74" s="13">
        <f t="shared" si="28"/>
        <v>0.31387319522912738</v>
      </c>
      <c r="H74" s="13">
        <f t="shared" si="28"/>
        <v>0</v>
      </c>
      <c r="I74" s="13">
        <f t="shared" si="28"/>
        <v>6.2774639045825475E-2</v>
      </c>
      <c r="J74" s="13">
        <f t="shared" si="28"/>
        <v>6.2774639045825475E-2</v>
      </c>
      <c r="K74" s="13">
        <f t="shared" si="28"/>
        <v>0.12554927809165095</v>
      </c>
      <c r="L74" s="12"/>
      <c r="M74" s="13">
        <f t="shared" ref="M74:V74" si="29">(M71-M72)/M70</f>
        <v>-0.12554927809165095</v>
      </c>
      <c r="N74" s="13">
        <f t="shared" si="29"/>
        <v>-0.12554927809165095</v>
      </c>
      <c r="O74" s="13">
        <f t="shared" si="29"/>
        <v>-6.2774639045825475E-2</v>
      </c>
      <c r="P74" s="13">
        <f t="shared" si="29"/>
        <v>-0.18832391713747645</v>
      </c>
      <c r="Q74" s="13">
        <f t="shared" si="29"/>
        <v>0</v>
      </c>
      <c r="R74" s="13">
        <f t="shared" si="29"/>
        <v>-0.2510985561833019</v>
      </c>
      <c r="S74" s="13">
        <f t="shared" si="29"/>
        <v>0</v>
      </c>
      <c r="T74" s="13">
        <f t="shared" si="29"/>
        <v>-0.2510985561833019</v>
      </c>
      <c r="U74" s="13">
        <f t="shared" si="29"/>
        <v>0</v>
      </c>
      <c r="V74" s="13">
        <f t="shared" si="29"/>
        <v>-6.2774639045825475E-2</v>
      </c>
      <c r="W74" s="12"/>
      <c r="X74" s="14" t="s">
        <v>17</v>
      </c>
      <c r="Y74" s="2">
        <f>2*Y73</f>
        <v>79.650000000000006</v>
      </c>
      <c r="Z74" s="2">
        <f t="shared" ref="Z74:AC74" si="30">2*Z73</f>
        <v>79.650000000000006</v>
      </c>
      <c r="AA74" s="2">
        <f t="shared" si="30"/>
        <v>79.650000000000006</v>
      </c>
      <c r="AB74" s="2">
        <f t="shared" si="30"/>
        <v>79.650000000000006</v>
      </c>
      <c r="AC74" s="2">
        <f t="shared" si="30"/>
        <v>79.650000000000006</v>
      </c>
      <c r="AE74" s="2">
        <f t="shared" ref="AE74" si="31">2*AE73</f>
        <v>159.30000000000001</v>
      </c>
      <c r="AF74" s="2">
        <f t="shared" ref="AF74" si="32">2*AF73</f>
        <v>159.30000000000001</v>
      </c>
      <c r="AG74" s="2">
        <f t="shared" ref="AG74" si="33">2*AG73</f>
        <v>159.30000000000001</v>
      </c>
      <c r="AI74" s="2">
        <f t="shared" ref="AI74" si="34">2*AI73</f>
        <v>318.60000000000002</v>
      </c>
      <c r="AJ74" s="2">
        <f t="shared" ref="AJ74" si="35">2*AJ73</f>
        <v>318.60000000000002</v>
      </c>
    </row>
    <row r="75" spans="1:36" x14ac:dyDescent="0.25">
      <c r="X75" s="12" t="s">
        <v>0</v>
      </c>
      <c r="Y75" s="13">
        <f>((Y73-Y71)+(Y73-Y72))/Y74</f>
        <v>0.60451977401129942</v>
      </c>
      <c r="Z75" s="13">
        <f t="shared" ref="Z75:AC75" si="36">((Z73-Z71)+(Z73-Z72))/Z74</f>
        <v>0.70495919648462024</v>
      </c>
      <c r="AA75" s="13">
        <f t="shared" si="36"/>
        <v>0.69240426867545513</v>
      </c>
      <c r="AB75" s="13">
        <f t="shared" si="36"/>
        <v>0.61079723791588203</v>
      </c>
      <c r="AC75" s="13">
        <f t="shared" si="36"/>
        <v>0.82423101067168869</v>
      </c>
      <c r="AD75" s="12"/>
      <c r="AE75" s="13">
        <f t="shared" ref="AE75" si="37">((AE73-AE71)+(AE73-AE72))/AE74</f>
        <v>0.65473948524795988</v>
      </c>
      <c r="AF75" s="13">
        <f t="shared" ref="AF75" si="38">((AF73-AF71)+(AF73-AF72))/AF74</f>
        <v>0.40364092906465793</v>
      </c>
      <c r="AG75" s="13">
        <f t="shared" ref="AG75" si="39">((AG73-AG71)+(AG73-AG72))/AG74</f>
        <v>0.69240426867545513</v>
      </c>
      <c r="AH75" s="12"/>
      <c r="AI75" s="13">
        <f t="shared" ref="AI75" si="40">((AI73-AI71)+(AI73-AI72))/AI74</f>
        <v>0.74576271186440679</v>
      </c>
      <c r="AJ75" s="13">
        <f t="shared" ref="AJ75" si="41">((AJ73-AJ71)+(AJ73-AJ72))/AJ74</f>
        <v>0.72065285624607656</v>
      </c>
    </row>
    <row r="76" spans="1:36" x14ac:dyDescent="0.25">
      <c r="X76" s="12" t="s">
        <v>49</v>
      </c>
      <c r="Y76" s="13">
        <f>(Y71-Y72)/Y73</f>
        <v>-1.2554927809165096E-2</v>
      </c>
      <c r="Z76" s="13">
        <f t="shared" ref="Z76:AJ76" si="42">(Z71-Z72)/Z73</f>
        <v>-0.11299435028248586</v>
      </c>
      <c r="AA76" s="13">
        <f t="shared" si="42"/>
        <v>6.2774639045825475E-2</v>
      </c>
      <c r="AB76" s="13">
        <f t="shared" si="42"/>
        <v>0</v>
      </c>
      <c r="AC76" s="13">
        <f t="shared" si="42"/>
        <v>0</v>
      </c>
      <c r="AD76" s="12"/>
      <c r="AE76" s="13">
        <f t="shared" si="42"/>
        <v>-8.7884494664155668E-2</v>
      </c>
      <c r="AF76" s="13">
        <f t="shared" si="42"/>
        <v>6.2774639045825475E-2</v>
      </c>
      <c r="AG76" s="13">
        <f t="shared" si="42"/>
        <v>0.21343377275580663</v>
      </c>
      <c r="AH76" s="12"/>
      <c r="AI76" s="13">
        <f t="shared" si="42"/>
        <v>0.1820464532328939</v>
      </c>
      <c r="AJ76" s="13">
        <f t="shared" si="42"/>
        <v>4.3942247332077834E-2</v>
      </c>
    </row>
    <row r="77" spans="1:36" x14ac:dyDescent="0.25">
      <c r="A77" s="23" t="s">
        <v>46</v>
      </c>
      <c r="B77" s="23"/>
      <c r="C77" s="23"/>
      <c r="D77" s="23"/>
      <c r="E77" s="23"/>
      <c r="F77" s="23"/>
      <c r="G77" s="23"/>
      <c r="H77" s="23"/>
      <c r="I77" s="23"/>
    </row>
    <row r="78" spans="1:36" x14ac:dyDescent="0.25">
      <c r="A78" s="11" t="s">
        <v>51</v>
      </c>
      <c r="B78" s="2">
        <v>30</v>
      </c>
    </row>
    <row r="79" spans="1:36" x14ac:dyDescent="0.25">
      <c r="A79" s="11" t="s">
        <v>20</v>
      </c>
      <c r="B79" s="2">
        <f>B78-1</f>
        <v>29</v>
      </c>
    </row>
    <row r="80" spans="1:36" x14ac:dyDescent="0.25">
      <c r="A80" s="6" t="s">
        <v>22</v>
      </c>
      <c r="B80" s="15">
        <f>VARA(Table6[I1])</f>
        <v>0.19326599326599328</v>
      </c>
      <c r="C80" s="15">
        <f>VARA(Table6[I2])</f>
        <v>0.19326599326599328</v>
      </c>
      <c r="D80" s="15">
        <f>VARA(Table6[I3])</f>
        <v>0.21010101010101007</v>
      </c>
      <c r="E80" s="15">
        <f>VARA(Table6[I4])</f>
        <v>0.15151515151515149</v>
      </c>
      <c r="F80" s="15">
        <f>VARA(Table6[I5])</f>
        <v>0.19326599326599328</v>
      </c>
      <c r="G80" s="15">
        <f>VARA(Table6[I6])</f>
        <v>0.24781144781144782</v>
      </c>
      <c r="H80" s="15">
        <f>VARA(Table6[I7])</f>
        <v>0.23030303030303031</v>
      </c>
      <c r="I80" s="15">
        <f>VARA(Table6[I8])</f>
        <v>0.22424242424242424</v>
      </c>
      <c r="J80" s="15">
        <f>VARA(Table6[I9])</f>
        <v>0.15151515151515149</v>
      </c>
      <c r="K80" s="15">
        <f>VARA(Table6[I10])</f>
        <v>0.20202020202020204</v>
      </c>
      <c r="L80" s="15"/>
      <c r="M80" s="15">
        <f>VARA(Table6[q1])</f>
        <v>0.20440251572327042</v>
      </c>
      <c r="N80" s="15">
        <f>VARA(Table6[q2])</f>
        <v>0.20440251572327042</v>
      </c>
      <c r="O80" s="15">
        <f>VARA(Table6[q3])</f>
        <v>0.2124388539482879</v>
      </c>
      <c r="P80" s="15">
        <f>VARA(Table6[q4])</f>
        <v>0.21977638015373865</v>
      </c>
      <c r="Q80" s="15">
        <f>VARA(Table6[q5])</f>
        <v>0.24912648497554155</v>
      </c>
      <c r="R80" s="15">
        <f>VARA(Table6[q6])</f>
        <v>0.2539912917271408</v>
      </c>
      <c r="S80" s="15">
        <f>VARA(Table6[q7])</f>
        <v>0.23759608665269041</v>
      </c>
      <c r="T80" s="15">
        <f>VARA(Table6[q8])</f>
        <v>0.21977638015373865</v>
      </c>
      <c r="U80" s="15">
        <f>VARA(Table6[q9])</f>
        <v>0.12858141160027955</v>
      </c>
      <c r="V80" s="15">
        <f>VARA(Table6[q10])</f>
        <v>0.12858141160027955</v>
      </c>
      <c r="W80" s="15"/>
      <c r="X80" s="15"/>
      <c r="Y80" s="15">
        <f>VARA(Table6[m1])</f>
        <v>0.26219512195121941</v>
      </c>
      <c r="Z80" s="15">
        <f>VARA(Table6[m2])</f>
        <v>0.4153627311522049</v>
      </c>
      <c r="AA80" s="15">
        <f>VARA(Table6[m3])</f>
        <v>0.52123015873015877</v>
      </c>
      <c r="AB80" s="15">
        <f>VARA(Table6[m4])</f>
        <v>0.5511217948717948</v>
      </c>
      <c r="AC80" s="15">
        <f>VARA(Table6[m5])</f>
        <v>0.52941176470588236</v>
      </c>
      <c r="AD80" s="15"/>
      <c r="AE80" s="15">
        <f>VARA(Table6[R1])</f>
        <v>2.841397849462366</v>
      </c>
      <c r="AF80" s="15">
        <f>VARA(Table6[R2])</f>
        <v>1.4238900634249476</v>
      </c>
      <c r="AG80" s="15">
        <f>VARA(Table6[R3])</f>
        <v>2.3951612903225814</v>
      </c>
      <c r="AH80" s="15"/>
      <c r="AI80" s="15">
        <f>VARA(Table6[السؤال المقالي 5])</f>
        <v>3.6511627906976742</v>
      </c>
      <c r="AJ80" s="15">
        <f>VARA(Table6[السؤال المقالي 6])</f>
        <v>1.5578168362627198</v>
      </c>
    </row>
    <row r="81" spans="1:9" ht="34.799999999999997" x14ac:dyDescent="0.25">
      <c r="A81" s="11" t="s">
        <v>23</v>
      </c>
      <c r="B81" s="15">
        <f>SUM(B80:AJ80)</f>
        <v>18.204730131146185</v>
      </c>
    </row>
    <row r="82" spans="1:9" ht="34.799999999999997" x14ac:dyDescent="0.25">
      <c r="A82" s="14" t="s">
        <v>32</v>
      </c>
      <c r="B82" s="15">
        <f>VARA(Table6[[الدرجة الكلية عن الاختبار ]])</f>
        <v>18.373027469316153</v>
      </c>
    </row>
    <row r="83" spans="1:9" ht="34.799999999999997" x14ac:dyDescent="0.25">
      <c r="A83" s="16" t="s">
        <v>260</v>
      </c>
      <c r="B83" s="13">
        <f>(B78/B79)*(1-(B81/B82))</f>
        <v>9.4758849595878488E-3</v>
      </c>
    </row>
    <row r="85" spans="1:9" x14ac:dyDescent="0.25">
      <c r="A85" s="9" t="s">
        <v>115</v>
      </c>
      <c r="B85" s="9"/>
      <c r="C85" s="9"/>
      <c r="D85" s="9"/>
      <c r="E85" s="9"/>
      <c r="F85" s="9"/>
      <c r="G85" s="9"/>
      <c r="H85" s="9"/>
      <c r="I85" s="9"/>
    </row>
    <row r="86" spans="1:9" ht="34.799999999999997" x14ac:dyDescent="0.25">
      <c r="A86" s="14" t="s">
        <v>54</v>
      </c>
      <c r="B86" s="2">
        <v>50</v>
      </c>
    </row>
    <row r="87" spans="1:9" x14ac:dyDescent="0.25">
      <c r="A87" s="2" t="s">
        <v>56</v>
      </c>
      <c r="B87" s="2">
        <f>COUNTIF(Table6[النتيجة],"ناجح")</f>
        <v>48</v>
      </c>
    </row>
    <row r="88" spans="1:9" x14ac:dyDescent="0.25">
      <c r="A88" s="2" t="s">
        <v>204</v>
      </c>
      <c r="B88" s="2">
        <v>59</v>
      </c>
    </row>
    <row r="89" spans="1:9" x14ac:dyDescent="0.25">
      <c r="A89" s="12" t="s">
        <v>52</v>
      </c>
      <c r="B89" s="13">
        <f>(B87/B88)*100</f>
        <v>81.355932203389841</v>
      </c>
    </row>
    <row r="90" spans="1:9" ht="52.2" x14ac:dyDescent="0.25">
      <c r="A90" s="16" t="s">
        <v>57</v>
      </c>
      <c r="B90" s="13">
        <f>AVERAGE(Table6[[الدرجة الكلية عن الاختبار ]])</f>
        <v>29.220338983050848</v>
      </c>
    </row>
    <row r="91" spans="1:9" ht="52.2" x14ac:dyDescent="0.25">
      <c r="A91" s="16" t="s">
        <v>53</v>
      </c>
      <c r="B91" s="13">
        <f>_xlfn.STDEV.P(Table6[[الدرجة الكلية عن الاختبار ]])</f>
        <v>4.2498964956894589</v>
      </c>
    </row>
  </sheetData>
  <mergeCells count="3">
    <mergeCell ref="A1:T1"/>
    <mergeCell ref="A68:W68"/>
    <mergeCell ref="A77:I77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1"/>
  <sheetViews>
    <sheetView rightToLeft="1" workbookViewId="0">
      <selection activeCell="L4" sqref="L4"/>
    </sheetView>
  </sheetViews>
  <sheetFormatPr defaultRowHeight="17.399999999999999" x14ac:dyDescent="0.25"/>
  <cols>
    <col min="1" max="1" width="19.09765625" style="2" customWidth="1"/>
    <col min="2" max="2" width="8.19921875" style="2" customWidth="1"/>
    <col min="3" max="3" width="8.59765625" style="2" customWidth="1"/>
    <col min="4" max="4" width="8.296875" style="2" customWidth="1"/>
    <col min="5" max="5" width="8.5" style="2" customWidth="1"/>
    <col min="6" max="6" width="9.19921875" style="2" customWidth="1"/>
    <col min="7" max="7" width="8.69921875" style="2" customWidth="1"/>
    <col min="8" max="8" width="7.296875" style="2" customWidth="1"/>
    <col min="9" max="9" width="8.19921875" style="2" customWidth="1"/>
    <col min="10" max="10" width="7.5" style="2" customWidth="1"/>
    <col min="11" max="11" width="8.59765625" style="2" customWidth="1"/>
    <col min="12" max="12" width="11" style="2" customWidth="1"/>
    <col min="13" max="13" width="8.796875" style="2" customWidth="1"/>
    <col min="14" max="14" width="8.296875" style="2" customWidth="1"/>
    <col min="15" max="15" width="7.296875" style="2" customWidth="1"/>
    <col min="16" max="16" width="7.59765625" style="2" customWidth="1"/>
    <col min="17" max="17" width="8.09765625" style="2" customWidth="1"/>
    <col min="18" max="18" width="8" style="2" customWidth="1"/>
    <col min="19" max="19" width="7.09765625" style="2" customWidth="1"/>
    <col min="20" max="53" width="6.69921875" style="2" customWidth="1"/>
    <col min="54" max="54" width="10.69921875" style="2" customWidth="1"/>
    <col min="55" max="66" width="7.19921875" style="2" customWidth="1"/>
    <col min="67" max="69" width="10.69921875" style="2" customWidth="1"/>
    <col min="70" max="16384" width="8.796875" style="2"/>
  </cols>
  <sheetData>
    <row r="1" spans="1:69" x14ac:dyDescent="0.25">
      <c r="A1" s="24" t="s">
        <v>116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69" x14ac:dyDescent="0.25">
      <c r="A2" s="17" t="s">
        <v>182</v>
      </c>
      <c r="M2" s="2" t="s">
        <v>181</v>
      </c>
      <c r="X2" s="2" t="s">
        <v>206</v>
      </c>
      <c r="AI2" s="2" t="s">
        <v>221</v>
      </c>
      <c r="AT2" s="2" t="s">
        <v>223</v>
      </c>
    </row>
    <row r="3" spans="1:69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3" t="s">
        <v>18</v>
      </c>
      <c r="M3" s="3" t="s">
        <v>25</v>
      </c>
      <c r="N3" s="3" t="s">
        <v>26</v>
      </c>
      <c r="O3" s="3" t="s">
        <v>27</v>
      </c>
      <c r="P3" s="3" t="s">
        <v>28</v>
      </c>
      <c r="Q3" s="3" t="s">
        <v>29</v>
      </c>
      <c r="R3" s="3" t="s">
        <v>37</v>
      </c>
      <c r="S3" s="3" t="s">
        <v>38</v>
      </c>
      <c r="T3" s="3" t="s">
        <v>39</v>
      </c>
      <c r="U3" s="3" t="s">
        <v>40</v>
      </c>
      <c r="V3" s="3" t="s">
        <v>41</v>
      </c>
      <c r="W3" s="3" t="s">
        <v>205</v>
      </c>
      <c r="X3" s="3" t="s">
        <v>191</v>
      </c>
      <c r="Y3" s="3" t="s">
        <v>192</v>
      </c>
      <c r="Z3" s="3" t="s">
        <v>193</v>
      </c>
      <c r="AA3" s="3" t="s">
        <v>194</v>
      </c>
      <c r="AB3" s="3" t="s">
        <v>195</v>
      </c>
      <c r="AC3" s="3" t="s">
        <v>207</v>
      </c>
      <c r="AD3" s="3" t="s">
        <v>208</v>
      </c>
      <c r="AE3" s="3" t="s">
        <v>209</v>
      </c>
      <c r="AF3" s="3" t="s">
        <v>210</v>
      </c>
      <c r="AG3" s="3" t="s">
        <v>211</v>
      </c>
      <c r="AH3" s="3" t="s">
        <v>196</v>
      </c>
      <c r="AI3" s="3" t="s">
        <v>212</v>
      </c>
      <c r="AJ3" s="3" t="s">
        <v>213</v>
      </c>
      <c r="AK3" s="3" t="s">
        <v>214</v>
      </c>
      <c r="AL3" s="3" t="s">
        <v>215</v>
      </c>
      <c r="AM3" s="3" t="s">
        <v>216</v>
      </c>
      <c r="AN3" s="3" t="s">
        <v>217</v>
      </c>
      <c r="AO3" s="3" t="s">
        <v>218</v>
      </c>
      <c r="AP3" s="3" t="s">
        <v>219</v>
      </c>
      <c r="AQ3" s="3" t="s">
        <v>220</v>
      </c>
      <c r="AR3" s="3" t="s">
        <v>222</v>
      </c>
      <c r="AS3" s="3" t="s">
        <v>201</v>
      </c>
      <c r="AT3" s="3" t="s">
        <v>224</v>
      </c>
      <c r="AU3" s="3" t="s">
        <v>225</v>
      </c>
      <c r="AV3" s="3" t="s">
        <v>226</v>
      </c>
      <c r="AW3" s="3" t="s">
        <v>227</v>
      </c>
      <c r="AX3" s="3" t="s">
        <v>228</v>
      </c>
      <c r="AY3" s="3" t="s">
        <v>229</v>
      </c>
      <c r="AZ3" s="3" t="s">
        <v>230</v>
      </c>
      <c r="BA3" s="3" t="s">
        <v>231</v>
      </c>
      <c r="BB3" s="3" t="s">
        <v>232</v>
      </c>
      <c r="BC3" s="3" t="s">
        <v>233</v>
      </c>
      <c r="BD3" s="3" t="s">
        <v>234</v>
      </c>
      <c r="BE3" s="3" t="s">
        <v>235</v>
      </c>
      <c r="BF3" s="3" t="s">
        <v>236</v>
      </c>
      <c r="BG3" s="3" t="s">
        <v>237</v>
      </c>
      <c r="BH3" s="3" t="s">
        <v>238</v>
      </c>
      <c r="BI3" s="3" t="s">
        <v>239</v>
      </c>
      <c r="BJ3" s="3" t="s">
        <v>240</v>
      </c>
      <c r="BK3" s="3" t="s">
        <v>241</v>
      </c>
      <c r="BL3" s="3" t="s">
        <v>242</v>
      </c>
      <c r="BM3" s="3" t="s">
        <v>243</v>
      </c>
      <c r="BN3" s="3" t="s">
        <v>244</v>
      </c>
      <c r="BO3" s="3" t="s">
        <v>245</v>
      </c>
      <c r="BP3" s="3" t="s">
        <v>35</v>
      </c>
      <c r="BQ3" s="3" t="s">
        <v>176</v>
      </c>
    </row>
    <row r="4" spans="1:69" x14ac:dyDescent="0.25">
      <c r="A4" s="2" t="s">
        <v>117</v>
      </c>
      <c r="B4" s="2">
        <v>1</v>
      </c>
      <c r="C4" s="2">
        <v>1</v>
      </c>
      <c r="D4" s="2">
        <v>1</v>
      </c>
      <c r="E4" s="2">
        <v>0</v>
      </c>
      <c r="F4" s="2">
        <v>1</v>
      </c>
      <c r="G4" s="2">
        <v>1</v>
      </c>
      <c r="H4" s="2">
        <v>1</v>
      </c>
      <c r="I4" s="2">
        <v>1</v>
      </c>
      <c r="J4" s="2">
        <v>0</v>
      </c>
      <c r="K4" s="2">
        <v>0</v>
      </c>
      <c r="L4" s="2">
        <f>SUM(ques2[[#This Row],[I1]:[I10]])</f>
        <v>7</v>
      </c>
      <c r="W4" s="2">
        <f>SUM(ques2[[#This Row],[q1]:[q10]])</f>
        <v>0</v>
      </c>
      <c r="X4" s="2">
        <v>0</v>
      </c>
      <c r="Y4" s="2">
        <v>1</v>
      </c>
      <c r="Z4" s="2">
        <v>1</v>
      </c>
      <c r="AA4" s="2">
        <v>0</v>
      </c>
      <c r="AB4" s="2">
        <v>0</v>
      </c>
      <c r="AC4" s="2">
        <v>1</v>
      </c>
      <c r="AD4" s="2">
        <v>1</v>
      </c>
      <c r="AE4" s="2">
        <v>1</v>
      </c>
      <c r="AF4" s="2">
        <v>1</v>
      </c>
      <c r="AG4" s="2">
        <v>1</v>
      </c>
      <c r="AH4" s="2">
        <f>SUM(ques2[[#This Row],[m1]:[m10]])</f>
        <v>7</v>
      </c>
      <c r="AI4" s="2">
        <v>1</v>
      </c>
      <c r="AJ4" s="2">
        <v>1</v>
      </c>
      <c r="AK4" s="2">
        <v>0</v>
      </c>
      <c r="AL4" s="2">
        <v>1</v>
      </c>
      <c r="AM4" s="2">
        <v>0</v>
      </c>
      <c r="AN4" s="2">
        <v>1</v>
      </c>
      <c r="AO4" s="2">
        <v>0</v>
      </c>
      <c r="AP4" s="2">
        <v>1</v>
      </c>
      <c r="AQ4" s="2">
        <v>1</v>
      </c>
      <c r="AR4" s="2">
        <v>1</v>
      </c>
      <c r="AS4" s="2">
        <f>SUM(ques2[[#This Row],[x1]:[x10]])</f>
        <v>7</v>
      </c>
      <c r="AT4" s="2">
        <v>1</v>
      </c>
      <c r="AU4" s="2">
        <v>0</v>
      </c>
      <c r="AV4" s="2">
        <v>0</v>
      </c>
      <c r="AW4" s="2">
        <v>1</v>
      </c>
      <c r="AX4" s="2">
        <v>0</v>
      </c>
      <c r="AY4" s="2">
        <v>1</v>
      </c>
      <c r="AZ4" s="2">
        <v>1</v>
      </c>
      <c r="BA4" s="2">
        <v>0</v>
      </c>
      <c r="BB4" s="2">
        <v>1</v>
      </c>
      <c r="BC4" s="2">
        <v>1</v>
      </c>
      <c r="BD4" s="2">
        <f>SUM(ques2[[#This Row],[o1]:[o10]])</f>
        <v>6</v>
      </c>
      <c r="BE4" s="2">
        <v>1</v>
      </c>
      <c r="BF4" s="2">
        <v>1</v>
      </c>
      <c r="BG4" s="2">
        <v>0</v>
      </c>
      <c r="BH4" s="2">
        <v>1</v>
      </c>
      <c r="BI4" s="2">
        <v>0</v>
      </c>
      <c r="BJ4" s="2">
        <v>1</v>
      </c>
      <c r="BK4" s="2">
        <v>1</v>
      </c>
      <c r="BL4" s="2">
        <v>0</v>
      </c>
      <c r="BM4" s="2">
        <v>1</v>
      </c>
      <c r="BN4" s="2">
        <v>1</v>
      </c>
      <c r="BO4" s="2">
        <f>SUM(ques2[[#This Row],[f1]:[f10]])</f>
        <v>7</v>
      </c>
      <c r="BP4" s="2">
        <f>ques2[[#This Row],[مجموع 6]]+ques2[[#This Row],[مجموع5]]+ques2[[#This Row],[مجموع 4]]+ques2[[#This Row],[مجموع 3]]+ques2[[#This Row],[مجموع 2]]+ques2[[#This Row],[مجموع1]]</f>
        <v>34</v>
      </c>
      <c r="BQ4" s="2" t="str">
        <f>IF(ques2[[#This Row],[المجموع الكلي]]&gt;=25,"ناجح","راسب")</f>
        <v>ناجح</v>
      </c>
    </row>
    <row r="5" spans="1:69" x14ac:dyDescent="0.25">
      <c r="A5" s="2" t="s">
        <v>118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0</v>
      </c>
      <c r="H5" s="2">
        <v>0</v>
      </c>
      <c r="I5" s="2">
        <v>0</v>
      </c>
      <c r="J5" s="2">
        <v>0</v>
      </c>
      <c r="K5" s="2">
        <v>1</v>
      </c>
      <c r="L5" s="2">
        <f>SUM(ques2[[#This Row],[I1]:[I10]])</f>
        <v>6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0</v>
      </c>
      <c r="V5" s="2">
        <v>0</v>
      </c>
      <c r="W5" s="2">
        <f>SUM(ques2[[#This Row],[q1]:[q10]])</f>
        <v>8</v>
      </c>
      <c r="AH5" s="2">
        <f>SUM(ques2[[#This Row],[m1]:[m10]])</f>
        <v>0</v>
      </c>
      <c r="AI5" s="2">
        <v>1</v>
      </c>
      <c r="AJ5" s="2">
        <v>1</v>
      </c>
      <c r="AK5" s="2">
        <v>1</v>
      </c>
      <c r="AL5" s="2">
        <v>1</v>
      </c>
      <c r="AM5" s="2">
        <v>0</v>
      </c>
      <c r="AN5" s="2">
        <v>1</v>
      </c>
      <c r="AO5" s="2">
        <v>0</v>
      </c>
      <c r="AP5" s="2">
        <v>1</v>
      </c>
      <c r="AQ5" s="2">
        <v>1</v>
      </c>
      <c r="AR5" s="2">
        <v>0</v>
      </c>
      <c r="AS5" s="2">
        <f>SUM(ques2[[#This Row],[x1]:[x10]])</f>
        <v>7</v>
      </c>
      <c r="AT5" s="2">
        <v>1</v>
      </c>
      <c r="AU5" s="2">
        <v>1</v>
      </c>
      <c r="AV5" s="2">
        <v>1</v>
      </c>
      <c r="AW5" s="2">
        <v>0</v>
      </c>
      <c r="AX5" s="2">
        <v>0</v>
      </c>
      <c r="AY5" s="2">
        <v>1</v>
      </c>
      <c r="AZ5" s="2">
        <v>1</v>
      </c>
      <c r="BA5" s="2">
        <v>0</v>
      </c>
      <c r="BB5" s="2">
        <v>1</v>
      </c>
      <c r="BC5" s="2">
        <v>1</v>
      </c>
      <c r="BD5" s="2">
        <f>SUM(ques2[[#This Row],[o1]:[o10]])</f>
        <v>7</v>
      </c>
      <c r="BE5" s="2">
        <v>1</v>
      </c>
      <c r="BF5" s="2">
        <v>0</v>
      </c>
      <c r="BG5" s="2">
        <v>0</v>
      </c>
      <c r="BH5" s="2">
        <v>1</v>
      </c>
      <c r="BI5" s="2">
        <v>1</v>
      </c>
      <c r="BJ5" s="2">
        <v>0</v>
      </c>
      <c r="BK5" s="2">
        <v>1</v>
      </c>
      <c r="BL5" s="2">
        <v>1</v>
      </c>
      <c r="BM5" s="2">
        <v>1</v>
      </c>
      <c r="BN5" s="2">
        <v>1</v>
      </c>
      <c r="BO5" s="2">
        <f>SUM(ques2[[#This Row],[f1]:[f10]])</f>
        <v>7</v>
      </c>
      <c r="BP5" s="2">
        <f>ques2[[#This Row],[مجموع 6]]+ques2[[#This Row],[مجموع5]]+ques2[[#This Row],[مجموع 4]]+ques2[[#This Row],[مجموع 3]]+ques2[[#This Row],[مجموع 2]]+ques2[[#This Row],[مجموع1]]</f>
        <v>35</v>
      </c>
      <c r="BQ5" s="2" t="str">
        <f>IF(ques2[[#This Row],[المجموع الكلي]]&gt;=25,"ناجح","راسب")</f>
        <v>ناجح</v>
      </c>
    </row>
    <row r="6" spans="1:69" x14ac:dyDescent="0.25">
      <c r="A6" s="2" t="s">
        <v>119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f>SUM(ques2[[#This Row],[I1]:[I10]])</f>
        <v>5</v>
      </c>
      <c r="M6" s="2">
        <v>0</v>
      </c>
      <c r="N6" s="2">
        <v>1</v>
      </c>
      <c r="O6" s="2">
        <v>0</v>
      </c>
      <c r="P6" s="2">
        <v>1</v>
      </c>
      <c r="Q6" s="2">
        <v>1</v>
      </c>
      <c r="R6" s="2">
        <v>0</v>
      </c>
      <c r="S6" s="2">
        <v>1</v>
      </c>
      <c r="T6" s="2">
        <v>1</v>
      </c>
      <c r="U6" s="2">
        <v>1</v>
      </c>
      <c r="V6" s="2">
        <v>1</v>
      </c>
      <c r="W6" s="2">
        <f>SUM(ques2[[#This Row],[q1]:[q10]])</f>
        <v>7</v>
      </c>
      <c r="X6" s="2">
        <v>0</v>
      </c>
      <c r="Y6" s="2">
        <v>1</v>
      </c>
      <c r="Z6" s="2">
        <v>1</v>
      </c>
      <c r="AA6" s="2">
        <v>0</v>
      </c>
      <c r="AB6" s="2">
        <v>1</v>
      </c>
      <c r="AC6" s="2">
        <v>1</v>
      </c>
      <c r="AD6" s="2">
        <v>0</v>
      </c>
      <c r="AE6" s="2">
        <v>1</v>
      </c>
      <c r="AF6" s="2">
        <v>1</v>
      </c>
      <c r="AG6" s="2">
        <v>1</v>
      </c>
      <c r="AH6" s="2">
        <f>SUM(ques2[[#This Row],[m1]:[m10]])</f>
        <v>7</v>
      </c>
      <c r="AI6" s="2">
        <v>1</v>
      </c>
      <c r="AJ6" s="2">
        <v>1</v>
      </c>
      <c r="AK6" s="2">
        <v>0</v>
      </c>
      <c r="AL6" s="2">
        <v>0</v>
      </c>
      <c r="AM6" s="2">
        <v>1</v>
      </c>
      <c r="AN6" s="2">
        <v>0</v>
      </c>
      <c r="AO6" s="2">
        <v>1</v>
      </c>
      <c r="AP6" s="2">
        <v>1</v>
      </c>
      <c r="AQ6" s="2">
        <v>1</v>
      </c>
      <c r="AR6" s="2">
        <v>1</v>
      </c>
      <c r="AS6" s="2">
        <f>SUM(ques2[[#This Row],[x1]:[x10]])</f>
        <v>7</v>
      </c>
      <c r="BB6" s="2">
        <v>0</v>
      </c>
      <c r="BC6" s="2">
        <v>0</v>
      </c>
      <c r="BD6" s="2">
        <f>SUM(ques2[[#This Row],[o1]:[o10]])</f>
        <v>0</v>
      </c>
      <c r="BE6" s="2">
        <v>1</v>
      </c>
      <c r="BF6" s="2">
        <v>1</v>
      </c>
      <c r="BG6" s="2">
        <v>0</v>
      </c>
      <c r="BH6" s="2">
        <v>1</v>
      </c>
      <c r="BI6" s="2">
        <v>1</v>
      </c>
      <c r="BJ6" s="2">
        <v>0</v>
      </c>
      <c r="BK6" s="2">
        <v>0</v>
      </c>
      <c r="BL6" s="2">
        <v>1</v>
      </c>
      <c r="BM6" s="2">
        <v>1</v>
      </c>
      <c r="BN6" s="2">
        <v>1</v>
      </c>
      <c r="BO6" s="2">
        <f>SUM(ques2[[#This Row],[f1]:[f10]])</f>
        <v>7</v>
      </c>
      <c r="BP6" s="2">
        <f>ques2[[#This Row],[مجموع 6]]+ques2[[#This Row],[مجموع5]]+ques2[[#This Row],[مجموع 4]]+ques2[[#This Row],[مجموع 3]]+ques2[[#This Row],[مجموع 2]]+ques2[[#This Row],[مجموع1]]</f>
        <v>33</v>
      </c>
      <c r="BQ6" s="2" t="str">
        <f>IF(ques2[[#This Row],[المجموع الكلي]]&gt;=25,"ناجح","راسب")</f>
        <v>ناجح</v>
      </c>
    </row>
    <row r="7" spans="1:69" x14ac:dyDescent="0.25">
      <c r="A7" s="2" t="s">
        <v>120</v>
      </c>
      <c r="B7" s="2">
        <v>1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0</v>
      </c>
      <c r="L7" s="2">
        <f>SUM(ques2[[#This Row],[I1]:[I10]])</f>
        <v>9</v>
      </c>
      <c r="M7" s="2">
        <v>1</v>
      </c>
      <c r="N7" s="2">
        <v>1</v>
      </c>
      <c r="O7" s="2">
        <v>1</v>
      </c>
      <c r="P7" s="2">
        <v>0</v>
      </c>
      <c r="Q7" s="2">
        <v>1</v>
      </c>
      <c r="R7" s="2">
        <v>0</v>
      </c>
      <c r="S7" s="2">
        <v>1</v>
      </c>
      <c r="T7" s="2">
        <v>1</v>
      </c>
      <c r="U7" s="2">
        <v>0</v>
      </c>
      <c r="V7" s="2">
        <v>1</v>
      </c>
      <c r="W7" s="2">
        <f>SUM(ques2[[#This Row],[q1]:[q10]])</f>
        <v>7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1</v>
      </c>
      <c r="AH7" s="2">
        <f>SUM(ques2[[#This Row],[m1]:[m10]])</f>
        <v>10</v>
      </c>
      <c r="AI7" s="2">
        <v>0</v>
      </c>
      <c r="AJ7" s="2">
        <v>1</v>
      </c>
      <c r="AK7" s="2">
        <v>1</v>
      </c>
      <c r="AL7" s="2">
        <v>0</v>
      </c>
      <c r="AM7" s="2">
        <v>1</v>
      </c>
      <c r="AN7" s="2">
        <v>0</v>
      </c>
      <c r="AO7" s="2">
        <v>1</v>
      </c>
      <c r="AP7" s="2">
        <v>1</v>
      </c>
      <c r="AQ7" s="2">
        <v>1</v>
      </c>
      <c r="AR7" s="2">
        <v>1</v>
      </c>
      <c r="AS7" s="2">
        <f>SUM(ques2[[#This Row],[x1]:[x10]])</f>
        <v>7</v>
      </c>
      <c r="AT7" s="2">
        <v>1</v>
      </c>
      <c r="AU7" s="2">
        <v>1</v>
      </c>
      <c r="AV7" s="2">
        <v>1</v>
      </c>
      <c r="AW7" s="2">
        <v>0</v>
      </c>
      <c r="AX7" s="2">
        <v>1</v>
      </c>
      <c r="AY7" s="2">
        <v>1</v>
      </c>
      <c r="AZ7" s="2">
        <v>1</v>
      </c>
      <c r="BA7" s="2">
        <v>1</v>
      </c>
      <c r="BB7" s="2">
        <v>1</v>
      </c>
      <c r="BC7" s="2">
        <v>1</v>
      </c>
      <c r="BD7" s="2">
        <f>SUM(ques2[[#This Row],[o1]:[o10]])</f>
        <v>9</v>
      </c>
      <c r="BO7" s="2">
        <f>SUM(ques2[[#This Row],[f1]:[f10]])</f>
        <v>0</v>
      </c>
      <c r="BP7" s="2">
        <f>ques2[[#This Row],[مجموع 6]]+ques2[[#This Row],[مجموع5]]+ques2[[#This Row],[مجموع 4]]+ques2[[#This Row],[مجموع 3]]+ques2[[#This Row],[مجموع 2]]+ques2[[#This Row],[مجموع1]]</f>
        <v>42</v>
      </c>
      <c r="BQ7" s="2" t="str">
        <f>IF(ques2[[#This Row],[المجموع الكلي]]&gt;=25,"ناجح","راسب")</f>
        <v>ناجح</v>
      </c>
    </row>
    <row r="8" spans="1:69" x14ac:dyDescent="0.25">
      <c r="A8" s="2" t="s">
        <v>121</v>
      </c>
      <c r="B8" s="2">
        <v>1</v>
      </c>
      <c r="C8" s="2">
        <v>0</v>
      </c>
      <c r="D8" s="2">
        <v>1</v>
      </c>
      <c r="E8" s="2">
        <v>1</v>
      </c>
      <c r="F8" s="2">
        <v>0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f>SUM(ques2[[#This Row],[I1]:[I10]])</f>
        <v>8</v>
      </c>
      <c r="M8" s="2">
        <v>0</v>
      </c>
      <c r="N8" s="2">
        <v>1</v>
      </c>
      <c r="O8" s="2">
        <v>0</v>
      </c>
      <c r="P8" s="2">
        <v>1</v>
      </c>
      <c r="Q8" s="2">
        <v>0</v>
      </c>
      <c r="R8" s="2">
        <v>1</v>
      </c>
      <c r="S8" s="2">
        <v>1</v>
      </c>
      <c r="T8" s="2">
        <v>1</v>
      </c>
      <c r="U8" s="2">
        <v>0</v>
      </c>
      <c r="V8" s="2">
        <v>1</v>
      </c>
      <c r="W8" s="2">
        <f>SUM(ques2[[#This Row],[q1]:[q10]])</f>
        <v>6</v>
      </c>
      <c r="X8" s="2">
        <v>1</v>
      </c>
      <c r="Y8" s="2">
        <v>1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f>SUM(ques2[[#This Row],[m1]:[m10]])</f>
        <v>2</v>
      </c>
      <c r="AI8" s="2">
        <v>0</v>
      </c>
      <c r="AJ8" s="2">
        <v>1</v>
      </c>
      <c r="AK8" s="2">
        <v>0</v>
      </c>
      <c r="AL8" s="2">
        <v>1</v>
      </c>
      <c r="AM8" s="2">
        <v>0</v>
      </c>
      <c r="AN8" s="2">
        <v>1</v>
      </c>
      <c r="AO8" s="2">
        <v>1</v>
      </c>
      <c r="AP8" s="2">
        <v>1</v>
      </c>
      <c r="AQ8" s="2">
        <v>1</v>
      </c>
      <c r="AR8" s="2">
        <v>1</v>
      </c>
      <c r="AS8" s="2">
        <f>SUM(ques2[[#This Row],[x1]:[x10]])</f>
        <v>7</v>
      </c>
      <c r="BB8" s="2">
        <v>1</v>
      </c>
      <c r="BC8" s="2">
        <v>1</v>
      </c>
      <c r="BD8" s="2">
        <f>SUM(ques2[[#This Row],[o1]:[o10]])</f>
        <v>2</v>
      </c>
      <c r="BO8" s="2">
        <f>SUM(ques2[[#This Row],[f1]:[f10]])</f>
        <v>0</v>
      </c>
      <c r="BP8" s="2">
        <f>ques2[[#This Row],[مجموع 6]]+ques2[[#This Row],[مجموع5]]+ques2[[#This Row],[مجموع 4]]+ques2[[#This Row],[مجموع 3]]+ques2[[#This Row],[مجموع 2]]+ques2[[#This Row],[مجموع1]]</f>
        <v>25</v>
      </c>
      <c r="BQ8" s="2" t="str">
        <f>IF(ques2[[#This Row],[المجموع الكلي]]&gt;=25,"ناجح","راسب")</f>
        <v>ناجح</v>
      </c>
    </row>
    <row r="9" spans="1:69" x14ac:dyDescent="0.25">
      <c r="A9" s="2" t="s">
        <v>122</v>
      </c>
      <c r="B9" s="2">
        <v>1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>
        <v>1</v>
      </c>
      <c r="I9" s="2">
        <v>1</v>
      </c>
      <c r="J9" s="2">
        <v>0</v>
      </c>
      <c r="K9" s="2">
        <v>0</v>
      </c>
      <c r="L9" s="2">
        <f>SUM(ques2[[#This Row],[I1]:[I10]])</f>
        <v>5</v>
      </c>
      <c r="W9" s="2">
        <f>SUM(ques2[[#This Row],[q1]:[q10]])</f>
        <v>0</v>
      </c>
      <c r="X9" s="2">
        <v>1</v>
      </c>
      <c r="Y9" s="2">
        <v>1</v>
      </c>
      <c r="Z9" s="2">
        <v>0</v>
      </c>
      <c r="AA9" s="2">
        <v>1</v>
      </c>
      <c r="AB9" s="2">
        <v>0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  <c r="AH9" s="2">
        <f>SUM(ques2[[#This Row],[m1]:[m10]])</f>
        <v>8</v>
      </c>
      <c r="AI9" s="2">
        <v>1</v>
      </c>
      <c r="AJ9" s="2">
        <v>1</v>
      </c>
      <c r="AK9" s="2">
        <v>1</v>
      </c>
      <c r="AL9" s="2">
        <v>1</v>
      </c>
      <c r="AM9" s="2">
        <v>0</v>
      </c>
      <c r="AN9" s="2">
        <v>1</v>
      </c>
      <c r="AO9" s="2">
        <v>1</v>
      </c>
      <c r="AP9" s="2">
        <v>1</v>
      </c>
      <c r="AQ9" s="2">
        <v>1</v>
      </c>
      <c r="AR9" s="2">
        <v>1</v>
      </c>
      <c r="AS9" s="2">
        <f>SUM(ques2[[#This Row],[x1]:[x10]])</f>
        <v>9</v>
      </c>
      <c r="AT9" s="2">
        <v>1</v>
      </c>
      <c r="AU9" s="2">
        <v>1</v>
      </c>
      <c r="AV9" s="2">
        <v>1</v>
      </c>
      <c r="AW9" s="2">
        <v>1</v>
      </c>
      <c r="AX9" s="2">
        <v>1</v>
      </c>
      <c r="AY9" s="2">
        <v>1</v>
      </c>
      <c r="AZ9" s="2">
        <v>1</v>
      </c>
      <c r="BA9" s="2">
        <v>1</v>
      </c>
      <c r="BB9" s="2">
        <v>1</v>
      </c>
      <c r="BC9" s="2">
        <v>1</v>
      </c>
      <c r="BD9" s="2">
        <f>SUM(ques2[[#This Row],[o1]:[o10]])</f>
        <v>10</v>
      </c>
      <c r="BE9" s="2">
        <v>0</v>
      </c>
      <c r="BF9" s="2">
        <v>1</v>
      </c>
      <c r="BG9" s="2">
        <v>1</v>
      </c>
      <c r="BH9" s="2">
        <v>0</v>
      </c>
      <c r="BI9" s="2">
        <v>1</v>
      </c>
      <c r="BJ9" s="2">
        <v>0</v>
      </c>
      <c r="BK9" s="2">
        <v>1</v>
      </c>
      <c r="BL9" s="2">
        <v>1</v>
      </c>
      <c r="BM9" s="2">
        <v>1</v>
      </c>
      <c r="BN9" s="2">
        <v>1</v>
      </c>
      <c r="BO9" s="2">
        <f>SUM(ques2[[#This Row],[f1]:[f10]])</f>
        <v>7</v>
      </c>
      <c r="BP9" s="2">
        <f>ques2[[#This Row],[مجموع 6]]+ques2[[#This Row],[مجموع5]]+ques2[[#This Row],[مجموع 4]]+ques2[[#This Row],[مجموع 3]]+ques2[[#This Row],[مجموع 2]]+ques2[[#This Row],[مجموع1]]</f>
        <v>39</v>
      </c>
      <c r="BQ9" s="2" t="str">
        <f>IF(ques2[[#This Row],[المجموع الكلي]]&gt;=25,"ناجح","راسب")</f>
        <v>ناجح</v>
      </c>
    </row>
    <row r="10" spans="1:69" x14ac:dyDescent="0.25">
      <c r="A10" s="2" t="s">
        <v>123</v>
      </c>
      <c r="B10" s="2">
        <v>1</v>
      </c>
      <c r="C10" s="2">
        <v>1</v>
      </c>
      <c r="D10" s="2">
        <v>1</v>
      </c>
      <c r="E10" s="2">
        <v>0</v>
      </c>
      <c r="F10" s="2">
        <v>0</v>
      </c>
      <c r="G10" s="2">
        <v>0</v>
      </c>
      <c r="H10" s="2">
        <v>1</v>
      </c>
      <c r="I10" s="2">
        <v>1</v>
      </c>
      <c r="J10" s="2">
        <v>1</v>
      </c>
      <c r="K10" s="2">
        <v>1</v>
      </c>
      <c r="L10" s="2">
        <f>SUM(ques2[[#This Row],[I1]:[I10]])</f>
        <v>7</v>
      </c>
      <c r="M10" s="2">
        <v>0</v>
      </c>
      <c r="N10" s="2">
        <v>1</v>
      </c>
      <c r="O10" s="2">
        <v>0</v>
      </c>
      <c r="P10" s="2">
        <v>1</v>
      </c>
      <c r="Q10" s="2">
        <v>0</v>
      </c>
      <c r="R10" s="2">
        <v>1</v>
      </c>
      <c r="S10" s="2">
        <v>0</v>
      </c>
      <c r="T10" s="2">
        <v>1</v>
      </c>
      <c r="U10" s="2">
        <v>1</v>
      </c>
      <c r="V10" s="2">
        <v>1</v>
      </c>
      <c r="W10" s="2">
        <f>SUM(ques2[[#This Row],[q1]:[q10]])</f>
        <v>6</v>
      </c>
      <c r="X10" s="2">
        <v>1</v>
      </c>
      <c r="Y10" s="2">
        <v>1</v>
      </c>
      <c r="Z10" s="2">
        <v>1</v>
      </c>
      <c r="AA10" s="2">
        <v>1</v>
      </c>
      <c r="AB10" s="2">
        <v>0</v>
      </c>
      <c r="AC10" s="2">
        <v>1</v>
      </c>
      <c r="AD10" s="2">
        <v>0</v>
      </c>
      <c r="AE10" s="2">
        <v>1</v>
      </c>
      <c r="AF10" s="2">
        <v>1</v>
      </c>
      <c r="AG10" s="2">
        <v>1</v>
      </c>
      <c r="AH10" s="2">
        <f>SUM(ques2[[#This Row],[m1]:[m10]])</f>
        <v>8</v>
      </c>
      <c r="AI10" s="2">
        <v>1</v>
      </c>
      <c r="AJ10" s="2">
        <v>1</v>
      </c>
      <c r="AK10" s="2">
        <v>1</v>
      </c>
      <c r="AL10" s="2">
        <v>1</v>
      </c>
      <c r="AM10" s="2">
        <v>0</v>
      </c>
      <c r="AN10" s="2">
        <v>1</v>
      </c>
      <c r="AO10" s="2">
        <v>1</v>
      </c>
      <c r="AP10" s="2">
        <v>1</v>
      </c>
      <c r="AQ10" s="2">
        <v>1</v>
      </c>
      <c r="AR10" s="2">
        <v>1</v>
      </c>
      <c r="AS10" s="2">
        <f>SUM(ques2[[#This Row],[x1]:[x10]])</f>
        <v>9</v>
      </c>
      <c r="AT10" s="2">
        <v>1</v>
      </c>
      <c r="AU10" s="2">
        <v>1</v>
      </c>
      <c r="AV10" s="2">
        <v>1</v>
      </c>
      <c r="AW10" s="2">
        <v>1</v>
      </c>
      <c r="AX10" s="2">
        <v>1</v>
      </c>
      <c r="AY10" s="2">
        <v>1</v>
      </c>
      <c r="AZ10" s="2">
        <v>1</v>
      </c>
      <c r="BA10" s="2">
        <v>1</v>
      </c>
      <c r="BB10" s="2">
        <v>0</v>
      </c>
      <c r="BC10" s="2">
        <v>1</v>
      </c>
      <c r="BD10" s="2">
        <f>SUM(ques2[[#This Row],[o1]:[o10]])</f>
        <v>9</v>
      </c>
      <c r="BE10" s="2">
        <v>1</v>
      </c>
      <c r="BF10" s="2">
        <v>1</v>
      </c>
      <c r="BG10" s="2">
        <v>0</v>
      </c>
      <c r="BH10" s="2">
        <v>1</v>
      </c>
      <c r="BI10" s="2">
        <v>0</v>
      </c>
      <c r="BJ10" s="2">
        <v>1</v>
      </c>
      <c r="BK10" s="2">
        <v>0</v>
      </c>
      <c r="BL10" s="2">
        <v>1</v>
      </c>
      <c r="BM10" s="2">
        <v>1</v>
      </c>
      <c r="BN10" s="2">
        <v>1</v>
      </c>
      <c r="BO10" s="2">
        <f>SUM(ques2[[#This Row],[f1]:[f10]])</f>
        <v>7</v>
      </c>
      <c r="BP10" s="2">
        <f>ques2[[#This Row],[مجموع 6]]+ques2[[#This Row],[مجموع5]]+ques2[[#This Row],[مجموع 4]]+ques2[[#This Row],[مجموع 3]]+ques2[[#This Row],[مجموع 2]]+ques2[[#This Row],[مجموع1]]</f>
        <v>46</v>
      </c>
      <c r="BQ10" s="2" t="str">
        <f>IF(ques2[[#This Row],[المجموع الكلي]]&gt;=25,"ناجح","راسب")</f>
        <v>ناجح</v>
      </c>
    </row>
    <row r="11" spans="1:69" x14ac:dyDescent="0.25">
      <c r="A11" s="2" t="s">
        <v>124</v>
      </c>
      <c r="B11" s="2">
        <v>0</v>
      </c>
      <c r="C11" s="2">
        <v>0</v>
      </c>
      <c r="D11" s="2">
        <v>0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f>SUM(ques2[[#This Row],[I1]:[I10]])</f>
        <v>7</v>
      </c>
      <c r="M11" s="2">
        <v>0</v>
      </c>
      <c r="N11" s="2">
        <v>1</v>
      </c>
      <c r="O11" s="2">
        <v>0</v>
      </c>
      <c r="P11" s="2">
        <v>0</v>
      </c>
      <c r="Q11" s="2">
        <v>1</v>
      </c>
      <c r="R11" s="2">
        <v>1</v>
      </c>
      <c r="S11" s="2">
        <v>0</v>
      </c>
      <c r="T11" s="2">
        <v>0</v>
      </c>
      <c r="U11" s="2">
        <v>1</v>
      </c>
      <c r="V11" s="2">
        <v>1</v>
      </c>
      <c r="W11" s="2">
        <f>SUM(ques2[[#This Row],[q1]:[q10]])</f>
        <v>5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>
        <v>1</v>
      </c>
      <c r="AE11" s="2">
        <v>1</v>
      </c>
      <c r="AF11" s="2">
        <v>1</v>
      </c>
      <c r="AG11" s="2">
        <v>1</v>
      </c>
      <c r="AH11" s="2">
        <f>SUM(ques2[[#This Row],[m1]:[m10]])</f>
        <v>10</v>
      </c>
      <c r="AI11" s="2">
        <v>1</v>
      </c>
      <c r="AJ11" s="2">
        <v>1</v>
      </c>
      <c r="AK11" s="2">
        <v>0</v>
      </c>
      <c r="AL11" s="2">
        <v>1</v>
      </c>
      <c r="AM11" s="2">
        <v>0</v>
      </c>
      <c r="AN11" s="2">
        <v>1</v>
      </c>
      <c r="AO11" s="2">
        <v>1</v>
      </c>
      <c r="AP11" s="2">
        <v>0</v>
      </c>
      <c r="AQ11" s="2">
        <v>1</v>
      </c>
      <c r="AR11" s="2">
        <v>0</v>
      </c>
      <c r="AS11" s="2">
        <f>SUM(ques2[[#This Row],[x1]:[x10]])</f>
        <v>6</v>
      </c>
      <c r="BD11" s="2">
        <f>SUM(ques2[[#This Row],[o1]:[o10]])</f>
        <v>0</v>
      </c>
      <c r="BE11" s="2">
        <v>1</v>
      </c>
      <c r="BF11" s="2">
        <v>1</v>
      </c>
      <c r="BG11" s="2">
        <v>1</v>
      </c>
      <c r="BH11" s="2">
        <v>1</v>
      </c>
      <c r="BI11" s="2">
        <v>0</v>
      </c>
      <c r="BJ11" s="2">
        <v>1</v>
      </c>
      <c r="BK11" s="2">
        <v>0</v>
      </c>
      <c r="BL11" s="2">
        <v>1</v>
      </c>
      <c r="BM11" s="2">
        <v>1</v>
      </c>
      <c r="BN11" s="2">
        <v>1</v>
      </c>
      <c r="BO11" s="2">
        <f>SUM(ques2[[#This Row],[f1]:[f10]])</f>
        <v>8</v>
      </c>
      <c r="BP11" s="2">
        <f>ques2[[#This Row],[مجموع 6]]+ques2[[#This Row],[مجموع5]]+ques2[[#This Row],[مجموع 4]]+ques2[[#This Row],[مجموع 3]]+ques2[[#This Row],[مجموع 2]]+ques2[[#This Row],[مجموع1]]</f>
        <v>36</v>
      </c>
      <c r="BQ11" s="2" t="str">
        <f>IF(ques2[[#This Row],[المجموع الكلي]]&gt;=25,"ناجح","راسب")</f>
        <v>ناجح</v>
      </c>
    </row>
    <row r="12" spans="1:69" x14ac:dyDescent="0.25">
      <c r="A12" s="2" t="s">
        <v>125</v>
      </c>
      <c r="L12" s="2">
        <f>SUM(ques2[[#This Row],[I1]:[I10]])</f>
        <v>0</v>
      </c>
      <c r="M12" s="2">
        <v>1</v>
      </c>
      <c r="N12" s="2">
        <v>1</v>
      </c>
      <c r="O12" s="2">
        <v>0</v>
      </c>
      <c r="P12" s="2">
        <v>1</v>
      </c>
      <c r="Q12" s="2">
        <v>0</v>
      </c>
      <c r="R12" s="2">
        <v>1</v>
      </c>
      <c r="S12" s="2">
        <v>0</v>
      </c>
      <c r="T12" s="2">
        <v>1</v>
      </c>
      <c r="U12" s="2">
        <v>1</v>
      </c>
      <c r="V12" s="2">
        <v>1</v>
      </c>
      <c r="W12" s="2">
        <f>SUM(ques2[[#This Row],[q1]:[q10]])</f>
        <v>7</v>
      </c>
      <c r="X12" s="2">
        <v>1</v>
      </c>
      <c r="Y12" s="2">
        <v>0</v>
      </c>
      <c r="Z12" s="2">
        <v>0</v>
      </c>
      <c r="AA12" s="2">
        <v>0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2">
        <f>SUM(ques2[[#This Row],[m1]:[m10]])</f>
        <v>7</v>
      </c>
      <c r="AI12" s="2">
        <v>1</v>
      </c>
      <c r="AJ12" s="2">
        <v>1</v>
      </c>
      <c r="AK12" s="2">
        <v>1</v>
      </c>
      <c r="AL12" s="2">
        <v>0</v>
      </c>
      <c r="AM12" s="2">
        <v>1</v>
      </c>
      <c r="AN12" s="2">
        <v>0</v>
      </c>
      <c r="AO12" s="2">
        <v>1</v>
      </c>
      <c r="AP12" s="2">
        <v>1</v>
      </c>
      <c r="AQ12" s="2">
        <v>1</v>
      </c>
      <c r="AR12" s="2">
        <v>1</v>
      </c>
      <c r="AS12" s="2">
        <f>SUM(ques2[[#This Row],[x1]:[x10]])</f>
        <v>8</v>
      </c>
      <c r="AT12" s="2">
        <v>1</v>
      </c>
      <c r="AU12" s="2">
        <v>1</v>
      </c>
      <c r="AV12" s="2">
        <v>1</v>
      </c>
      <c r="AW12" s="2">
        <v>0</v>
      </c>
      <c r="AX12" s="2">
        <v>1</v>
      </c>
      <c r="AY12" s="2">
        <v>0</v>
      </c>
      <c r="AZ12" s="2">
        <v>1</v>
      </c>
      <c r="BA12" s="2">
        <v>1</v>
      </c>
      <c r="BB12" s="2">
        <v>0</v>
      </c>
      <c r="BC12" s="2">
        <v>0</v>
      </c>
      <c r="BD12" s="2">
        <f>SUM(ques2[[#This Row],[o1]:[o10]])</f>
        <v>6</v>
      </c>
      <c r="BE12" s="2">
        <v>1</v>
      </c>
      <c r="BF12" s="2">
        <v>1</v>
      </c>
      <c r="BG12" s="2">
        <v>1</v>
      </c>
      <c r="BH12" s="2">
        <v>1</v>
      </c>
      <c r="BI12" s="2">
        <v>1</v>
      </c>
      <c r="BJ12" s="2">
        <v>1</v>
      </c>
      <c r="BK12" s="2">
        <v>1</v>
      </c>
      <c r="BL12" s="2">
        <v>0</v>
      </c>
      <c r="BM12" s="2">
        <v>1</v>
      </c>
      <c r="BN12" s="2">
        <v>0</v>
      </c>
      <c r="BO12" s="2">
        <f>SUM(ques2[[#This Row],[f1]:[f10]])</f>
        <v>8</v>
      </c>
      <c r="BP12" s="2">
        <f>ques2[[#This Row],[مجموع 6]]+ques2[[#This Row],[مجموع5]]+ques2[[#This Row],[مجموع 4]]+ques2[[#This Row],[مجموع 3]]+ques2[[#This Row],[مجموع 2]]+ques2[[#This Row],[مجموع1]]</f>
        <v>36</v>
      </c>
      <c r="BQ12" s="2" t="str">
        <f>IF(ques2[[#This Row],[المجموع الكلي]]&gt;=25,"ناجح","راسب")</f>
        <v>ناجح</v>
      </c>
    </row>
    <row r="13" spans="1:69" x14ac:dyDescent="0.25">
      <c r="A13" s="2" t="s">
        <v>126</v>
      </c>
      <c r="B13" s="2">
        <v>1</v>
      </c>
      <c r="C13" s="2">
        <v>1</v>
      </c>
      <c r="D13" s="2">
        <v>0</v>
      </c>
      <c r="E13" s="2">
        <v>0</v>
      </c>
      <c r="F13" s="2">
        <v>1</v>
      </c>
      <c r="G13" s="2">
        <v>0</v>
      </c>
      <c r="H13" s="2">
        <v>0</v>
      </c>
      <c r="I13" s="2">
        <v>0</v>
      </c>
      <c r="J13" s="2">
        <v>1</v>
      </c>
      <c r="K13" s="2">
        <v>1</v>
      </c>
      <c r="L13" s="2">
        <f>SUM(ques2[[#This Row],[I1]:[I10]])</f>
        <v>5</v>
      </c>
      <c r="M13" s="2">
        <v>1</v>
      </c>
      <c r="N13" s="2">
        <v>1</v>
      </c>
      <c r="O13" s="2">
        <v>0</v>
      </c>
      <c r="P13" s="2">
        <v>0</v>
      </c>
      <c r="Q13" s="2">
        <v>1</v>
      </c>
      <c r="R13" s="2">
        <v>1</v>
      </c>
      <c r="S13" s="2">
        <v>0</v>
      </c>
      <c r="T13" s="2">
        <v>1</v>
      </c>
      <c r="U13" s="2">
        <v>1</v>
      </c>
      <c r="V13" s="2">
        <v>1</v>
      </c>
      <c r="W13" s="2">
        <f>SUM(ques2[[#This Row],[q1]:[q10]])</f>
        <v>7</v>
      </c>
      <c r="X13" s="2">
        <v>1</v>
      </c>
      <c r="Y13" s="2">
        <v>0</v>
      </c>
      <c r="Z13" s="2">
        <v>1</v>
      </c>
      <c r="AA13" s="2">
        <v>0</v>
      </c>
      <c r="AB13" s="2">
        <v>1</v>
      </c>
      <c r="AC13" s="2">
        <v>0</v>
      </c>
      <c r="AD13" s="2">
        <v>1</v>
      </c>
      <c r="AE13" s="2">
        <v>1</v>
      </c>
      <c r="AF13" s="2">
        <v>1</v>
      </c>
      <c r="AG13" s="2">
        <v>1</v>
      </c>
      <c r="AH13" s="2">
        <f>SUM(ques2[[#This Row],[m1]:[m10]])</f>
        <v>7</v>
      </c>
      <c r="AS13" s="2">
        <f>SUM(ques2[[#This Row],[x1]:[x10]])</f>
        <v>0</v>
      </c>
      <c r="AT13" s="2">
        <v>1</v>
      </c>
      <c r="AU13" s="2">
        <v>0</v>
      </c>
      <c r="AV13" s="2">
        <v>1</v>
      </c>
      <c r="AW13" s="2">
        <v>0</v>
      </c>
      <c r="AX13" s="2">
        <v>1</v>
      </c>
      <c r="AY13" s="2">
        <v>1</v>
      </c>
      <c r="AZ13" s="2">
        <v>1</v>
      </c>
      <c r="BA13" s="2">
        <v>0</v>
      </c>
      <c r="BB13" s="2">
        <v>0</v>
      </c>
      <c r="BC13" s="2">
        <v>0</v>
      </c>
      <c r="BD13" s="2">
        <f>SUM(ques2[[#This Row],[o1]:[o10]])</f>
        <v>5</v>
      </c>
      <c r="BE13" s="2">
        <v>1</v>
      </c>
      <c r="BF13" s="2">
        <v>1</v>
      </c>
      <c r="BG13" s="2">
        <v>0</v>
      </c>
      <c r="BH13" s="2">
        <v>1</v>
      </c>
      <c r="BI13" s="2">
        <v>0</v>
      </c>
      <c r="BJ13" s="2">
        <v>1</v>
      </c>
      <c r="BK13" s="2">
        <v>0</v>
      </c>
      <c r="BL13" s="2">
        <v>1</v>
      </c>
      <c r="BM13" s="2">
        <v>1</v>
      </c>
      <c r="BN13" s="2">
        <v>0</v>
      </c>
      <c r="BO13" s="2">
        <f>SUM(ques2[[#This Row],[f1]:[f10]])</f>
        <v>6</v>
      </c>
      <c r="BP13" s="2">
        <f>ques2[[#This Row],[مجموع 6]]+ques2[[#This Row],[مجموع5]]+ques2[[#This Row],[مجموع 4]]+ques2[[#This Row],[مجموع 3]]+ques2[[#This Row],[مجموع 2]]+ques2[[#This Row],[مجموع1]]</f>
        <v>30</v>
      </c>
      <c r="BQ13" s="2" t="str">
        <f>IF(ques2[[#This Row],[المجموع الكلي]]&gt;=25,"ناجح","راسب")</f>
        <v>ناجح</v>
      </c>
    </row>
    <row r="14" spans="1:69" x14ac:dyDescent="0.25">
      <c r="A14" s="2" t="s">
        <v>127</v>
      </c>
      <c r="B14" s="2">
        <v>0</v>
      </c>
      <c r="C14" s="2">
        <v>1</v>
      </c>
      <c r="D14" s="2">
        <v>1</v>
      </c>
      <c r="E14" s="2">
        <v>1</v>
      </c>
      <c r="F14" s="2">
        <v>0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f>SUM(ques2[[#This Row],[I1]:[I10]])</f>
        <v>8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1</v>
      </c>
      <c r="U14" s="2">
        <v>0</v>
      </c>
      <c r="V14" s="2">
        <v>1</v>
      </c>
      <c r="W14" s="2">
        <f>SUM(ques2[[#This Row],[q1]:[q10]])</f>
        <v>2</v>
      </c>
      <c r="X14" s="2">
        <v>1</v>
      </c>
      <c r="Y14" s="2">
        <v>1</v>
      </c>
      <c r="Z14" s="2">
        <v>0</v>
      </c>
      <c r="AA14" s="2">
        <v>0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1</v>
      </c>
      <c r="AH14" s="2">
        <f>SUM(ques2[[#This Row],[m1]:[m10]])</f>
        <v>8</v>
      </c>
      <c r="AI14" s="2">
        <v>1</v>
      </c>
      <c r="AJ14" s="2">
        <v>1</v>
      </c>
      <c r="AK14" s="2">
        <v>1</v>
      </c>
      <c r="AL14" s="2">
        <v>1</v>
      </c>
      <c r="AM14" s="2">
        <v>1</v>
      </c>
      <c r="AN14" s="2">
        <v>1</v>
      </c>
      <c r="AO14" s="2">
        <v>0</v>
      </c>
      <c r="AP14" s="2">
        <v>1</v>
      </c>
      <c r="AQ14" s="2">
        <v>0</v>
      </c>
      <c r="AR14" s="2">
        <v>1</v>
      </c>
      <c r="AS14" s="2">
        <f>SUM(ques2[[#This Row],[x1]:[x10]])</f>
        <v>8</v>
      </c>
      <c r="AT14" s="2">
        <v>1</v>
      </c>
      <c r="AU14" s="2">
        <v>1</v>
      </c>
      <c r="AV14" s="2">
        <v>1</v>
      </c>
      <c r="AW14" s="2">
        <v>0</v>
      </c>
      <c r="AX14" s="2">
        <v>1</v>
      </c>
      <c r="AY14" s="2">
        <v>0</v>
      </c>
      <c r="AZ14" s="2">
        <v>1</v>
      </c>
      <c r="BA14" s="2">
        <v>0</v>
      </c>
      <c r="BB14" s="2">
        <v>1</v>
      </c>
      <c r="BC14" s="2">
        <v>0</v>
      </c>
      <c r="BD14" s="2">
        <f>SUM(ques2[[#This Row],[o1]:[o10]])</f>
        <v>6</v>
      </c>
      <c r="BO14" s="2">
        <f>SUM(ques2[[#This Row],[f1]:[f10]])</f>
        <v>0</v>
      </c>
      <c r="BP14" s="2">
        <f>ques2[[#This Row],[مجموع 6]]+ques2[[#This Row],[مجموع5]]+ques2[[#This Row],[مجموع 4]]+ques2[[#This Row],[مجموع 3]]+ques2[[#This Row],[مجموع 2]]+ques2[[#This Row],[مجموع1]]</f>
        <v>32</v>
      </c>
      <c r="BQ14" s="2" t="str">
        <f>IF(ques2[[#This Row],[المجموع الكلي]]&gt;=25,"ناجح","راسب")</f>
        <v>ناجح</v>
      </c>
    </row>
    <row r="15" spans="1:69" x14ac:dyDescent="0.25">
      <c r="A15" s="2" t="s">
        <v>128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0</v>
      </c>
      <c r="I15" s="2">
        <v>0</v>
      </c>
      <c r="J15" s="2">
        <v>0</v>
      </c>
      <c r="K15" s="2">
        <v>1</v>
      </c>
      <c r="L15" s="2">
        <f>SUM(ques2[[#This Row],[I1]:[I10]])</f>
        <v>7</v>
      </c>
      <c r="M15" s="2">
        <v>1</v>
      </c>
      <c r="N15" s="2">
        <v>1</v>
      </c>
      <c r="O15" s="2">
        <v>1</v>
      </c>
      <c r="P15" s="2">
        <v>0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f>SUM(ques2[[#This Row],[q1]:[q10]])</f>
        <v>9</v>
      </c>
      <c r="X15" s="2">
        <v>0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>
        <v>1</v>
      </c>
      <c r="AE15" s="2">
        <v>1</v>
      </c>
      <c r="AF15" s="2">
        <v>1</v>
      </c>
      <c r="AG15" s="2">
        <v>1</v>
      </c>
      <c r="AH15" s="2">
        <f>SUM(ques2[[#This Row],[m1]:[m10]])</f>
        <v>9</v>
      </c>
      <c r="AI15" s="4">
        <v>1</v>
      </c>
      <c r="AJ15" s="4">
        <v>1</v>
      </c>
      <c r="AK15" s="4">
        <v>1</v>
      </c>
      <c r="AL15" s="4">
        <v>0</v>
      </c>
      <c r="AM15" s="4">
        <v>1</v>
      </c>
      <c r="AN15" s="4">
        <v>1</v>
      </c>
      <c r="AO15" s="2">
        <v>1</v>
      </c>
      <c r="AP15" s="2">
        <v>1</v>
      </c>
      <c r="AQ15" s="2">
        <v>1</v>
      </c>
      <c r="AR15" s="2">
        <v>0</v>
      </c>
      <c r="AS15" s="2">
        <f>SUM(ques2[[#This Row],[x1]:[x10]])</f>
        <v>8</v>
      </c>
      <c r="BD15" s="2">
        <f>SUM(ques2[[#This Row],[o1]:[o10]])</f>
        <v>0</v>
      </c>
      <c r="BE15" s="2">
        <v>1</v>
      </c>
      <c r="BF15" s="2">
        <v>1</v>
      </c>
      <c r="BG15" s="2">
        <v>1</v>
      </c>
      <c r="BH15" s="2">
        <v>1</v>
      </c>
      <c r="BI15" s="2">
        <v>1</v>
      </c>
      <c r="BJ15" s="2">
        <v>1</v>
      </c>
      <c r="BK15" s="2">
        <v>1</v>
      </c>
      <c r="BL15" s="2">
        <v>1</v>
      </c>
      <c r="BM15" s="2">
        <v>1</v>
      </c>
      <c r="BN15" s="2">
        <v>1</v>
      </c>
      <c r="BO15" s="2">
        <f>SUM(ques2[[#This Row],[f1]:[f10]])</f>
        <v>10</v>
      </c>
      <c r="BP15" s="2">
        <f>ques2[[#This Row],[مجموع 6]]+ques2[[#This Row],[مجموع5]]+ques2[[#This Row],[مجموع 4]]+ques2[[#This Row],[مجموع 3]]+ques2[[#This Row],[مجموع 2]]+ques2[[#This Row],[مجموع1]]</f>
        <v>43</v>
      </c>
      <c r="BQ15" s="2" t="str">
        <f>IF(ques2[[#This Row],[المجموع الكلي]]&gt;=25,"ناجح","راسب")</f>
        <v>ناجح</v>
      </c>
    </row>
    <row r="16" spans="1:69" x14ac:dyDescent="0.25">
      <c r="A16" s="2" t="s">
        <v>129</v>
      </c>
      <c r="L16" s="2">
        <f>SUM(ques2[[#This Row],[I1]:[I10]])</f>
        <v>0</v>
      </c>
      <c r="M16" s="2">
        <v>1</v>
      </c>
      <c r="N16" s="2">
        <v>0</v>
      </c>
      <c r="O16" s="2">
        <v>1</v>
      </c>
      <c r="P16" s="2">
        <v>0</v>
      </c>
      <c r="Q16" s="2">
        <v>1</v>
      </c>
      <c r="R16" s="2">
        <v>1</v>
      </c>
      <c r="S16" s="2">
        <v>0</v>
      </c>
      <c r="T16" s="2">
        <v>0</v>
      </c>
      <c r="U16" s="2">
        <v>1</v>
      </c>
      <c r="V16" s="2">
        <v>1</v>
      </c>
      <c r="W16" s="2">
        <f>SUM(ques2[[#This Row],[q1]:[q10]])</f>
        <v>6</v>
      </c>
      <c r="X16" s="2">
        <v>0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>
        <v>1</v>
      </c>
      <c r="AE16" s="2">
        <v>1</v>
      </c>
      <c r="AF16" s="2">
        <v>1</v>
      </c>
      <c r="AG16" s="2">
        <v>0</v>
      </c>
      <c r="AH16" s="2">
        <f>SUM(ques2[[#This Row],[m1]:[m10]])</f>
        <v>8</v>
      </c>
      <c r="AI16" s="4">
        <v>1</v>
      </c>
      <c r="AJ16" s="4">
        <v>1</v>
      </c>
      <c r="AK16" s="4">
        <v>1</v>
      </c>
      <c r="AL16" s="4">
        <v>0</v>
      </c>
      <c r="AM16" s="4">
        <v>1</v>
      </c>
      <c r="AN16" s="4">
        <v>1</v>
      </c>
      <c r="AO16" s="2">
        <v>1</v>
      </c>
      <c r="AP16" s="2">
        <v>1</v>
      </c>
      <c r="AQ16" s="2">
        <v>1</v>
      </c>
      <c r="AR16" s="2">
        <v>1</v>
      </c>
      <c r="AS16" s="2">
        <f>SUM(ques2[[#This Row],[x1]:[x10]])</f>
        <v>9</v>
      </c>
      <c r="AT16" s="4">
        <v>1</v>
      </c>
      <c r="AU16" s="4">
        <v>1</v>
      </c>
      <c r="AV16" s="4">
        <v>1</v>
      </c>
      <c r="AW16" s="4">
        <v>1</v>
      </c>
      <c r="AX16" s="4">
        <v>1</v>
      </c>
      <c r="AY16" s="4">
        <v>1</v>
      </c>
      <c r="AZ16" s="2">
        <v>0</v>
      </c>
      <c r="BA16" s="2">
        <v>1</v>
      </c>
      <c r="BB16" s="2">
        <v>0</v>
      </c>
      <c r="BC16" s="2">
        <v>0</v>
      </c>
      <c r="BD16" s="19">
        <f>SUM(ques2[[#This Row],[o1]:[o10]])</f>
        <v>7</v>
      </c>
      <c r="BE16" s="20">
        <v>0</v>
      </c>
      <c r="BF16" s="20">
        <v>1</v>
      </c>
      <c r="BG16" s="20">
        <v>0</v>
      </c>
      <c r="BH16" s="20">
        <v>1</v>
      </c>
      <c r="BI16" s="20">
        <v>1</v>
      </c>
      <c r="BJ16" s="2">
        <v>1</v>
      </c>
      <c r="BK16" s="2">
        <v>0</v>
      </c>
      <c r="BL16" s="2">
        <v>0</v>
      </c>
      <c r="BM16" s="2">
        <v>0</v>
      </c>
      <c r="BN16" s="2">
        <v>1</v>
      </c>
      <c r="BO16" s="2">
        <f>SUM(ques2[[#This Row],[f1]:[f10]])</f>
        <v>5</v>
      </c>
      <c r="BP16" s="2">
        <f>ques2[[#This Row],[مجموع 6]]+ques2[[#This Row],[مجموع5]]+ques2[[#This Row],[مجموع 4]]+ques2[[#This Row],[مجموع 3]]+ques2[[#This Row],[مجموع 2]]+ques2[[#This Row],[مجموع1]]</f>
        <v>35</v>
      </c>
      <c r="BQ16" s="2" t="str">
        <f>IF(ques2[[#This Row],[المجموع الكلي]]&gt;=25,"ناجح","راسب")</f>
        <v>ناجح</v>
      </c>
    </row>
    <row r="17" spans="1:69" x14ac:dyDescent="0.25">
      <c r="A17" s="2" t="s">
        <v>130</v>
      </c>
      <c r="B17" s="2">
        <v>1</v>
      </c>
      <c r="C17" s="2">
        <v>1</v>
      </c>
      <c r="D17" s="2">
        <v>0</v>
      </c>
      <c r="E17" s="2">
        <v>1</v>
      </c>
      <c r="F17" s="2">
        <v>0</v>
      </c>
      <c r="G17" s="2">
        <v>1</v>
      </c>
      <c r="H17" s="2">
        <v>1</v>
      </c>
      <c r="I17" s="2">
        <v>0</v>
      </c>
      <c r="J17" s="2">
        <v>1</v>
      </c>
      <c r="K17" s="2">
        <v>1</v>
      </c>
      <c r="L17" s="2">
        <f>SUM(ques2[[#This Row],[I1]:[I10]])</f>
        <v>7</v>
      </c>
      <c r="W17" s="2">
        <f>SUM(ques2[[#This Row],[q1]:[q10]])</f>
        <v>0</v>
      </c>
      <c r="X17" s="2">
        <v>1</v>
      </c>
      <c r="Y17" s="2">
        <v>1</v>
      </c>
      <c r="Z17" s="2">
        <v>1</v>
      </c>
      <c r="AA17" s="2">
        <v>0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0</v>
      </c>
      <c r="AH17" s="2">
        <f>SUM(ques2[[#This Row],[m1]:[m10]])</f>
        <v>8</v>
      </c>
      <c r="AI17" s="4">
        <v>0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2">
        <v>1</v>
      </c>
      <c r="AP17" s="2">
        <v>1</v>
      </c>
      <c r="AQ17" s="2">
        <v>1</v>
      </c>
      <c r="AR17" s="2">
        <v>1</v>
      </c>
      <c r="AS17" s="2">
        <f>SUM(ques2[[#This Row],[x1]:[x10]])</f>
        <v>9</v>
      </c>
      <c r="AT17" s="4">
        <v>1</v>
      </c>
      <c r="AU17" s="4">
        <v>1</v>
      </c>
      <c r="AV17" s="4">
        <v>1</v>
      </c>
      <c r="AW17" s="4">
        <v>0</v>
      </c>
      <c r="AX17" s="4">
        <v>1</v>
      </c>
      <c r="AY17" s="4">
        <v>1</v>
      </c>
      <c r="AZ17" s="2">
        <v>1</v>
      </c>
      <c r="BA17" s="2">
        <v>1</v>
      </c>
      <c r="BB17" s="2">
        <v>1</v>
      </c>
      <c r="BC17" s="2">
        <v>1</v>
      </c>
      <c r="BD17" s="2">
        <f>SUM(ques2[[#This Row],[o1]:[o10]])</f>
        <v>9</v>
      </c>
      <c r="BE17" s="5">
        <v>1</v>
      </c>
      <c r="BF17" s="5">
        <v>0</v>
      </c>
      <c r="BG17" s="5">
        <v>1</v>
      </c>
      <c r="BH17" s="5">
        <v>0</v>
      </c>
      <c r="BI17" s="5">
        <v>1</v>
      </c>
      <c r="BJ17" s="2">
        <v>1</v>
      </c>
      <c r="BK17" s="2">
        <v>1</v>
      </c>
      <c r="BL17" s="2">
        <v>1</v>
      </c>
      <c r="BM17" s="2">
        <v>0</v>
      </c>
      <c r="BN17" s="2">
        <v>1</v>
      </c>
      <c r="BO17" s="2">
        <f>SUM(ques2[[#This Row],[f1]:[f10]])</f>
        <v>7</v>
      </c>
      <c r="BP17" s="2">
        <f>ques2[[#This Row],[مجموع 6]]+ques2[[#This Row],[مجموع5]]+ques2[[#This Row],[مجموع 4]]+ques2[[#This Row],[مجموع 3]]+ques2[[#This Row],[مجموع 2]]+ques2[[#This Row],[مجموع1]]</f>
        <v>40</v>
      </c>
      <c r="BQ17" s="2" t="str">
        <f>IF(ques2[[#This Row],[المجموع الكلي]]&gt;=25,"ناجح","راسب")</f>
        <v>ناجح</v>
      </c>
    </row>
    <row r="18" spans="1:69" x14ac:dyDescent="0.25">
      <c r="A18" s="2" t="s">
        <v>131</v>
      </c>
      <c r="B18" s="2">
        <v>1</v>
      </c>
      <c r="C18" s="2">
        <v>0</v>
      </c>
      <c r="D18" s="2">
        <v>0</v>
      </c>
      <c r="E18" s="2">
        <v>1</v>
      </c>
      <c r="F18" s="2">
        <v>1</v>
      </c>
      <c r="G18" s="2">
        <v>1</v>
      </c>
      <c r="H18" s="2">
        <v>0</v>
      </c>
      <c r="I18" s="2">
        <v>0</v>
      </c>
      <c r="J18" s="2">
        <v>1</v>
      </c>
      <c r="K18" s="2">
        <v>1</v>
      </c>
      <c r="L18" s="2">
        <f>SUM(ques2[[#This Row],[I1]:[I10]])</f>
        <v>6</v>
      </c>
      <c r="W18" s="2">
        <f>SUM(ques2[[#This Row],[q1]:[q10]])</f>
        <v>0</v>
      </c>
      <c r="X18" s="2">
        <v>1</v>
      </c>
      <c r="Y18" s="2">
        <v>1</v>
      </c>
      <c r="Z18" s="2">
        <v>0</v>
      </c>
      <c r="AA18" s="2">
        <v>1</v>
      </c>
      <c r="AB18" s="2">
        <v>1</v>
      </c>
      <c r="AC18" s="2">
        <v>1</v>
      </c>
      <c r="AD18" s="2">
        <v>0</v>
      </c>
      <c r="AE18" s="2">
        <v>1</v>
      </c>
      <c r="AF18" s="2">
        <v>1</v>
      </c>
      <c r="AG18" s="2">
        <v>1</v>
      </c>
      <c r="AH18" s="2">
        <f>SUM(ques2[[#This Row],[m1]:[m10]])</f>
        <v>8</v>
      </c>
      <c r="AI18" s="4">
        <v>1</v>
      </c>
      <c r="AJ18" s="4">
        <v>1</v>
      </c>
      <c r="AK18" s="4">
        <v>1</v>
      </c>
      <c r="AL18" s="4">
        <v>1</v>
      </c>
      <c r="AM18" s="4">
        <v>1</v>
      </c>
      <c r="AN18" s="4">
        <v>1</v>
      </c>
      <c r="AO18" s="2">
        <v>1</v>
      </c>
      <c r="AP18" s="2">
        <v>1</v>
      </c>
      <c r="AQ18" s="2">
        <v>1</v>
      </c>
      <c r="AR18" s="2">
        <v>0</v>
      </c>
      <c r="AS18" s="2">
        <f>SUM(ques2[[#This Row],[x1]:[x10]])</f>
        <v>9</v>
      </c>
      <c r="AT18" s="4">
        <v>1</v>
      </c>
      <c r="AU18" s="4">
        <v>1</v>
      </c>
      <c r="AV18" s="4">
        <v>1</v>
      </c>
      <c r="AW18" s="4">
        <v>1</v>
      </c>
      <c r="AX18" s="4">
        <v>1</v>
      </c>
      <c r="AY18" s="4">
        <v>1</v>
      </c>
      <c r="AZ18" s="2">
        <v>1</v>
      </c>
      <c r="BA18" s="2">
        <v>1</v>
      </c>
      <c r="BB18" s="2">
        <v>1</v>
      </c>
      <c r="BC18" s="2">
        <v>1</v>
      </c>
      <c r="BD18" s="2">
        <f>SUM(ques2[[#This Row],[o1]:[o10]])</f>
        <v>10</v>
      </c>
      <c r="BE18" s="20">
        <v>1</v>
      </c>
      <c r="BF18" s="20">
        <v>1</v>
      </c>
      <c r="BG18" s="20">
        <v>0</v>
      </c>
      <c r="BH18" s="20">
        <v>0</v>
      </c>
      <c r="BI18" s="20">
        <v>0</v>
      </c>
      <c r="BJ18" s="2">
        <v>1</v>
      </c>
      <c r="BK18" s="2">
        <v>0</v>
      </c>
      <c r="BL18" s="2">
        <v>1</v>
      </c>
      <c r="BM18" s="2">
        <v>1</v>
      </c>
      <c r="BN18" s="2">
        <v>1</v>
      </c>
      <c r="BO18" s="2">
        <f>SUM(ques2[[#This Row],[f1]:[f10]])</f>
        <v>6</v>
      </c>
      <c r="BP18" s="2">
        <f>ques2[[#This Row],[مجموع 6]]+ques2[[#This Row],[مجموع5]]+ques2[[#This Row],[مجموع 4]]+ques2[[#This Row],[مجموع 3]]+ques2[[#This Row],[مجموع 2]]+ques2[[#This Row],[مجموع1]]</f>
        <v>39</v>
      </c>
      <c r="BQ18" s="2" t="str">
        <f>IF(ques2[[#This Row],[المجموع الكلي]]&gt;=25,"ناجح","راسب")</f>
        <v>ناجح</v>
      </c>
    </row>
    <row r="19" spans="1:69" x14ac:dyDescent="0.25">
      <c r="A19" s="2" t="s">
        <v>132</v>
      </c>
      <c r="B19" s="2">
        <v>1</v>
      </c>
      <c r="C19" s="2">
        <v>1</v>
      </c>
      <c r="D19" s="2">
        <v>0</v>
      </c>
      <c r="E19" s="2">
        <v>1</v>
      </c>
      <c r="F19" s="2">
        <v>0</v>
      </c>
      <c r="G19" s="2">
        <v>1</v>
      </c>
      <c r="H19" s="2">
        <v>0</v>
      </c>
      <c r="I19" s="2">
        <v>1</v>
      </c>
      <c r="J19" s="2">
        <v>1</v>
      </c>
      <c r="K19" s="2">
        <v>1</v>
      </c>
      <c r="L19" s="2">
        <f>SUM(ques2[[#This Row],[I1]:[I10]])</f>
        <v>7</v>
      </c>
      <c r="M19" s="2">
        <v>1</v>
      </c>
      <c r="N19" s="2">
        <v>1</v>
      </c>
      <c r="O19" s="2">
        <v>1</v>
      </c>
      <c r="P19" s="2">
        <v>0</v>
      </c>
      <c r="Q19" s="2">
        <v>1</v>
      </c>
      <c r="R19" s="2">
        <v>0</v>
      </c>
      <c r="S19" s="2">
        <v>0</v>
      </c>
      <c r="T19" s="2">
        <v>0</v>
      </c>
      <c r="U19" s="2">
        <v>1</v>
      </c>
      <c r="V19" s="2">
        <v>1</v>
      </c>
      <c r="W19" s="2">
        <f>SUM(ques2[[#This Row],[q1]:[q10]])</f>
        <v>6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1</v>
      </c>
      <c r="AH19" s="2">
        <f>SUM(ques2[[#This Row],[m1]:[m10]])</f>
        <v>10</v>
      </c>
      <c r="AI19" s="4"/>
      <c r="AJ19" s="4"/>
      <c r="AK19" s="4"/>
      <c r="AL19" s="4"/>
      <c r="AM19" s="4"/>
      <c r="AN19" s="4"/>
      <c r="AS19" s="2">
        <f>SUM(ques2[[#This Row],[x1]:[x10]])</f>
        <v>0</v>
      </c>
      <c r="AT19" s="4">
        <v>1</v>
      </c>
      <c r="AU19" s="4">
        <v>1</v>
      </c>
      <c r="AV19" s="4">
        <v>1</v>
      </c>
      <c r="AW19" s="4">
        <v>1</v>
      </c>
      <c r="AX19" s="4">
        <v>1</v>
      </c>
      <c r="AY19" s="4">
        <v>1</v>
      </c>
      <c r="AZ19" s="2">
        <v>0</v>
      </c>
      <c r="BA19" s="2">
        <v>1</v>
      </c>
      <c r="BB19" s="2">
        <v>0</v>
      </c>
      <c r="BC19" s="2">
        <v>1</v>
      </c>
      <c r="BD19" s="2">
        <f>SUM(ques2[[#This Row],[o1]:[o10]])</f>
        <v>8</v>
      </c>
      <c r="BE19" s="5">
        <v>1</v>
      </c>
      <c r="BF19" s="5">
        <v>1</v>
      </c>
      <c r="BG19" s="5">
        <v>1</v>
      </c>
      <c r="BH19" s="5">
        <v>1</v>
      </c>
      <c r="BI19" s="5">
        <v>1</v>
      </c>
      <c r="BJ19" s="2">
        <v>1</v>
      </c>
      <c r="BK19" s="2">
        <v>1</v>
      </c>
      <c r="BL19" s="2">
        <v>1</v>
      </c>
      <c r="BM19" s="2">
        <v>1</v>
      </c>
      <c r="BN19" s="2">
        <v>1</v>
      </c>
      <c r="BO19" s="2">
        <f>SUM(ques2[[#This Row],[f1]:[f10]])</f>
        <v>10</v>
      </c>
      <c r="BP19" s="2">
        <f>ques2[[#This Row],[مجموع 6]]+ques2[[#This Row],[مجموع5]]+ques2[[#This Row],[مجموع 4]]+ques2[[#This Row],[مجموع 3]]+ques2[[#This Row],[مجموع 2]]+ques2[[#This Row],[مجموع1]]</f>
        <v>41</v>
      </c>
      <c r="BQ19" s="2" t="str">
        <f>IF(ques2[[#This Row],[المجموع الكلي]]&gt;=25,"ناجح","راسب")</f>
        <v>ناجح</v>
      </c>
    </row>
    <row r="20" spans="1:69" x14ac:dyDescent="0.25">
      <c r="A20" s="2" t="s">
        <v>133</v>
      </c>
      <c r="B20" s="2">
        <v>1</v>
      </c>
      <c r="C20" s="2">
        <v>1</v>
      </c>
      <c r="D20" s="2">
        <v>0</v>
      </c>
      <c r="E20" s="2">
        <v>0</v>
      </c>
      <c r="F20" s="2">
        <v>1</v>
      </c>
      <c r="G20" s="2">
        <v>1</v>
      </c>
      <c r="H20" s="2">
        <v>0</v>
      </c>
      <c r="I20" s="2">
        <v>0</v>
      </c>
      <c r="J20" s="2">
        <v>1</v>
      </c>
      <c r="K20" s="2">
        <v>1</v>
      </c>
      <c r="L20" s="2">
        <f>SUM(ques2[[#This Row],[I1]:[I10]])</f>
        <v>6</v>
      </c>
      <c r="M20" s="2">
        <v>1</v>
      </c>
      <c r="N20" s="2">
        <v>0</v>
      </c>
      <c r="O20" s="2">
        <v>0</v>
      </c>
      <c r="P20" s="2">
        <v>0</v>
      </c>
      <c r="Q20" s="2">
        <v>0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f>SUM(ques2[[#This Row],[q1]:[q10]])</f>
        <v>6</v>
      </c>
      <c r="X20" s="2">
        <v>1</v>
      </c>
      <c r="Y20" s="2">
        <v>1</v>
      </c>
      <c r="Z20" s="2">
        <v>0</v>
      </c>
      <c r="AA20" s="2">
        <v>1</v>
      </c>
      <c r="AB20" s="2">
        <v>1</v>
      </c>
      <c r="AC20" s="2">
        <v>0</v>
      </c>
      <c r="AD20" s="2">
        <v>1</v>
      </c>
      <c r="AE20" s="2">
        <v>1</v>
      </c>
      <c r="AF20" s="2">
        <v>1</v>
      </c>
      <c r="AG20" s="2">
        <v>0</v>
      </c>
      <c r="AH20" s="2">
        <f>SUM(ques2[[#This Row],[m1]:[m10]])</f>
        <v>7</v>
      </c>
      <c r="AI20" s="4">
        <v>0</v>
      </c>
      <c r="AJ20" s="4">
        <v>1</v>
      </c>
      <c r="AK20" s="4">
        <v>1</v>
      </c>
      <c r="AL20" s="4">
        <v>1</v>
      </c>
      <c r="AM20" s="4">
        <v>0</v>
      </c>
      <c r="AN20" s="4">
        <v>1</v>
      </c>
      <c r="AO20" s="2">
        <v>1</v>
      </c>
      <c r="AP20" s="2">
        <v>0</v>
      </c>
      <c r="AQ20" s="2">
        <v>0</v>
      </c>
      <c r="AR20" s="2">
        <v>1</v>
      </c>
      <c r="AS20" s="2">
        <f>SUM(ques2[[#This Row],[x1]:[x10]])</f>
        <v>6</v>
      </c>
      <c r="AT20" s="4">
        <v>1</v>
      </c>
      <c r="AU20" s="4">
        <v>1</v>
      </c>
      <c r="AV20" s="4">
        <v>1</v>
      </c>
      <c r="AW20" s="4">
        <v>1</v>
      </c>
      <c r="AX20" s="4">
        <v>1</v>
      </c>
      <c r="AY20" s="4">
        <v>1</v>
      </c>
      <c r="AZ20" s="2">
        <v>1</v>
      </c>
      <c r="BA20" s="2">
        <v>0</v>
      </c>
      <c r="BB20" s="2">
        <v>1</v>
      </c>
      <c r="BC20" s="2">
        <v>1</v>
      </c>
      <c r="BD20" s="2">
        <f>SUM(ques2[[#This Row],[o1]:[o10]])</f>
        <v>9</v>
      </c>
      <c r="BE20" s="20">
        <v>0</v>
      </c>
      <c r="BF20" s="20">
        <v>1</v>
      </c>
      <c r="BG20" s="20">
        <v>1</v>
      </c>
      <c r="BH20" s="20">
        <v>1</v>
      </c>
      <c r="BI20" s="20">
        <v>0</v>
      </c>
      <c r="BJ20" s="2">
        <v>1</v>
      </c>
      <c r="BK20" s="2">
        <v>1</v>
      </c>
      <c r="BL20" s="2">
        <v>0</v>
      </c>
      <c r="BM20" s="2">
        <v>1</v>
      </c>
      <c r="BN20" s="2">
        <v>1</v>
      </c>
      <c r="BO20" s="2">
        <f>SUM(ques2[[#This Row],[f1]:[f10]])</f>
        <v>7</v>
      </c>
      <c r="BP20" s="2">
        <f>ques2[[#This Row],[مجموع 6]]+ques2[[#This Row],[مجموع5]]+ques2[[#This Row],[مجموع 4]]+ques2[[#This Row],[مجموع 3]]+ques2[[#This Row],[مجموع 2]]+ques2[[#This Row],[مجموع1]]</f>
        <v>41</v>
      </c>
      <c r="BQ20" s="2" t="str">
        <f>IF(ques2[[#This Row],[المجموع الكلي]]&gt;=25,"ناجح","راسب")</f>
        <v>ناجح</v>
      </c>
    </row>
    <row r="21" spans="1:69" x14ac:dyDescent="0.25">
      <c r="A21" s="2" t="s">
        <v>134</v>
      </c>
      <c r="B21" s="2">
        <v>1</v>
      </c>
      <c r="C21" s="2">
        <v>1</v>
      </c>
      <c r="D21" s="2">
        <v>1</v>
      </c>
      <c r="E21" s="2">
        <v>0</v>
      </c>
      <c r="F21" s="2">
        <v>1</v>
      </c>
      <c r="G21" s="2">
        <v>0</v>
      </c>
      <c r="H21" s="2">
        <v>1</v>
      </c>
      <c r="I21" s="2">
        <v>0</v>
      </c>
      <c r="J21" s="2">
        <v>1</v>
      </c>
      <c r="K21" s="2">
        <v>1</v>
      </c>
      <c r="L21" s="2">
        <f>SUM(ques2[[#This Row],[I1]:[I10]])</f>
        <v>7</v>
      </c>
      <c r="M21" s="2">
        <v>1</v>
      </c>
      <c r="N21" s="2">
        <v>0</v>
      </c>
      <c r="O21" s="2">
        <v>0</v>
      </c>
      <c r="P21" s="2">
        <v>1</v>
      </c>
      <c r="Q21" s="2">
        <v>1</v>
      </c>
      <c r="R21" s="2">
        <v>0</v>
      </c>
      <c r="S21" s="2">
        <v>0</v>
      </c>
      <c r="T21" s="2">
        <v>1</v>
      </c>
      <c r="U21" s="2">
        <v>1</v>
      </c>
      <c r="V21" s="2">
        <v>1</v>
      </c>
      <c r="W21" s="2">
        <f>SUM(ques2[[#This Row],[q1]:[q10]])</f>
        <v>6</v>
      </c>
      <c r="AH21" s="2">
        <f>SUM(ques2[[#This Row],[m1]:[m10]])</f>
        <v>0</v>
      </c>
      <c r="AI21" s="4">
        <v>1</v>
      </c>
      <c r="AJ21" s="4">
        <v>1</v>
      </c>
      <c r="AK21" s="4">
        <v>1</v>
      </c>
      <c r="AL21" s="4">
        <v>0</v>
      </c>
      <c r="AM21" s="4">
        <v>1</v>
      </c>
      <c r="AN21" s="4">
        <v>1</v>
      </c>
      <c r="AO21" s="2">
        <v>0</v>
      </c>
      <c r="AP21" s="2">
        <v>1</v>
      </c>
      <c r="AQ21" s="2">
        <v>1</v>
      </c>
      <c r="AR21" s="2">
        <v>0</v>
      </c>
      <c r="AS21" s="2">
        <f>SUM(ques2[[#This Row],[x1]:[x10]])</f>
        <v>7</v>
      </c>
      <c r="AT21" s="4">
        <v>0</v>
      </c>
      <c r="AU21" s="4">
        <v>1</v>
      </c>
      <c r="AV21" s="4">
        <v>1</v>
      </c>
      <c r="AW21" s="4">
        <v>1</v>
      </c>
      <c r="AX21" s="4">
        <v>0</v>
      </c>
      <c r="AY21" s="4">
        <v>1</v>
      </c>
      <c r="AZ21" s="2">
        <v>1</v>
      </c>
      <c r="BA21" s="2">
        <v>1</v>
      </c>
      <c r="BB21" s="2">
        <v>1</v>
      </c>
      <c r="BC21" s="2">
        <v>1</v>
      </c>
      <c r="BD21" s="2">
        <f>SUM(ques2[[#This Row],[o1]:[o10]])</f>
        <v>8</v>
      </c>
      <c r="BE21" s="5">
        <v>0</v>
      </c>
      <c r="BF21" s="5">
        <v>1</v>
      </c>
      <c r="BG21" s="5">
        <v>0</v>
      </c>
      <c r="BH21" s="5">
        <v>1</v>
      </c>
      <c r="BI21" s="5">
        <v>1</v>
      </c>
      <c r="BJ21" s="2">
        <v>1</v>
      </c>
      <c r="BK21" s="2">
        <v>1</v>
      </c>
      <c r="BL21" s="2">
        <v>1</v>
      </c>
      <c r="BM21" s="2">
        <v>1</v>
      </c>
      <c r="BN21" s="2">
        <v>1</v>
      </c>
      <c r="BO21" s="2">
        <f>SUM(ques2[[#This Row],[f1]:[f10]])</f>
        <v>8</v>
      </c>
      <c r="BP21" s="2">
        <f>ques2[[#This Row],[مجموع 6]]+ques2[[#This Row],[مجموع5]]+ques2[[#This Row],[مجموع 4]]+ques2[[#This Row],[مجموع 3]]+ques2[[#This Row],[مجموع 2]]+ques2[[#This Row],[مجموع1]]</f>
        <v>36</v>
      </c>
      <c r="BQ21" s="2" t="str">
        <f>IF(ques2[[#This Row],[المجموع الكلي]]&gt;=25,"ناجح","راسب")</f>
        <v>ناجح</v>
      </c>
    </row>
    <row r="22" spans="1:69" x14ac:dyDescent="0.25">
      <c r="A22" s="2" t="s">
        <v>135</v>
      </c>
      <c r="B22" s="2">
        <v>0</v>
      </c>
      <c r="C22" s="2">
        <v>1</v>
      </c>
      <c r="D22" s="2">
        <v>0</v>
      </c>
      <c r="E22" s="2">
        <v>1</v>
      </c>
      <c r="F22" s="2">
        <v>0</v>
      </c>
      <c r="G22" s="2">
        <v>1</v>
      </c>
      <c r="H22" s="2">
        <v>1</v>
      </c>
      <c r="I22" s="2">
        <v>0</v>
      </c>
      <c r="J22" s="2">
        <v>1</v>
      </c>
      <c r="K22" s="2">
        <v>1</v>
      </c>
      <c r="L22" s="2">
        <f>SUM(ques2[[#This Row],[I1]:[I10]])</f>
        <v>6</v>
      </c>
      <c r="M22" s="2">
        <v>1</v>
      </c>
      <c r="N22" s="2">
        <v>1</v>
      </c>
      <c r="O22" s="2">
        <v>0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f>SUM(ques2[[#This Row],[q1]:[q10]])</f>
        <v>9</v>
      </c>
      <c r="X22" s="2">
        <v>1</v>
      </c>
      <c r="Y22" s="2">
        <v>1</v>
      </c>
      <c r="Z22" s="2">
        <v>0</v>
      </c>
      <c r="AA22" s="2">
        <v>0</v>
      </c>
      <c r="AB22" s="2">
        <v>1</v>
      </c>
      <c r="AC22" s="2">
        <v>0</v>
      </c>
      <c r="AD22" s="2">
        <v>1</v>
      </c>
      <c r="AE22" s="2">
        <v>1</v>
      </c>
      <c r="AF22" s="2">
        <v>1</v>
      </c>
      <c r="AG22" s="2">
        <v>1</v>
      </c>
      <c r="AH22" s="2">
        <f>SUM(ques2[[#This Row],[m1]:[m10]])</f>
        <v>7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1</v>
      </c>
      <c r="AO22" s="2">
        <v>0</v>
      </c>
      <c r="AP22" s="2">
        <v>1</v>
      </c>
      <c r="AQ22" s="2">
        <v>1</v>
      </c>
      <c r="AR22" s="2">
        <v>0</v>
      </c>
      <c r="AS22" s="2">
        <f>SUM(ques2[[#This Row],[x1]:[x10]])</f>
        <v>5</v>
      </c>
      <c r="AT22" s="4">
        <v>1</v>
      </c>
      <c r="AU22" s="4">
        <v>1</v>
      </c>
      <c r="AV22" s="4">
        <v>1</v>
      </c>
      <c r="AW22" s="4">
        <v>0</v>
      </c>
      <c r="AX22" s="4">
        <v>1</v>
      </c>
      <c r="AY22" s="4">
        <v>1</v>
      </c>
      <c r="AZ22" s="2">
        <v>1</v>
      </c>
      <c r="BA22" s="2">
        <v>1</v>
      </c>
      <c r="BB22" s="2">
        <v>1</v>
      </c>
      <c r="BC22" s="2">
        <v>1</v>
      </c>
      <c r="BD22" s="2">
        <f>SUM(ques2[[#This Row],[o1]:[o10]])</f>
        <v>9</v>
      </c>
      <c r="BE22" s="5"/>
      <c r="BF22" s="5"/>
      <c r="BG22" s="5"/>
      <c r="BH22" s="5"/>
      <c r="BI22" s="5"/>
      <c r="BO22" s="2">
        <f>SUM(ques2[[#This Row],[f1]:[f10]])</f>
        <v>0</v>
      </c>
      <c r="BP22" s="2">
        <f>ques2[[#This Row],[مجموع 6]]+ques2[[#This Row],[مجموع5]]+ques2[[#This Row],[مجموع 4]]+ques2[[#This Row],[مجموع 3]]+ques2[[#This Row],[مجموع 2]]+ques2[[#This Row],[مجموع1]]</f>
        <v>36</v>
      </c>
      <c r="BQ22" s="2" t="str">
        <f>IF(ques2[[#This Row],[المجموع الكلي]]&gt;=25,"ناجح","راسب")</f>
        <v>ناجح</v>
      </c>
    </row>
    <row r="23" spans="1:69" x14ac:dyDescent="0.25">
      <c r="A23" s="2" t="s">
        <v>136</v>
      </c>
      <c r="B23" s="2">
        <v>1</v>
      </c>
      <c r="C23" s="2">
        <v>1</v>
      </c>
      <c r="D23" s="2">
        <v>0</v>
      </c>
      <c r="E23" s="2">
        <v>1</v>
      </c>
      <c r="F23" s="2">
        <v>1</v>
      </c>
      <c r="G23" s="2">
        <v>0</v>
      </c>
      <c r="H23" s="2">
        <v>1</v>
      </c>
      <c r="I23" s="2">
        <v>1</v>
      </c>
      <c r="J23" s="2">
        <v>0</v>
      </c>
      <c r="K23" s="2">
        <v>1</v>
      </c>
      <c r="L23" s="2">
        <f>SUM(ques2[[#This Row],[I1]:[I10]])</f>
        <v>7</v>
      </c>
      <c r="M23" s="2">
        <v>1</v>
      </c>
      <c r="N23" s="2">
        <v>1</v>
      </c>
      <c r="O23" s="2">
        <v>0</v>
      </c>
      <c r="P23" s="2">
        <v>1</v>
      </c>
      <c r="Q23" s="2">
        <v>0</v>
      </c>
      <c r="R23" s="2">
        <v>1</v>
      </c>
      <c r="S23" s="2">
        <v>0</v>
      </c>
      <c r="T23" s="2">
        <v>1</v>
      </c>
      <c r="U23" s="2">
        <v>1</v>
      </c>
      <c r="V23" s="2">
        <v>1</v>
      </c>
      <c r="W23" s="2">
        <f>SUM(ques2[[#This Row],[q1]:[q10]])</f>
        <v>7</v>
      </c>
      <c r="AH23" s="2">
        <f>SUM(ques2[[#This Row],[m1]:[m10]])</f>
        <v>0</v>
      </c>
      <c r="AI23" s="4">
        <v>0</v>
      </c>
      <c r="AJ23" s="4">
        <v>1</v>
      </c>
      <c r="AK23" s="4">
        <v>1</v>
      </c>
      <c r="AL23" s="4">
        <v>0</v>
      </c>
      <c r="AM23" s="4">
        <v>0</v>
      </c>
      <c r="AN23" s="4">
        <v>0</v>
      </c>
      <c r="AO23" s="2">
        <v>1</v>
      </c>
      <c r="AP23" s="2">
        <v>1</v>
      </c>
      <c r="AQ23" s="2">
        <v>1</v>
      </c>
      <c r="AR23" s="2">
        <v>1</v>
      </c>
      <c r="AS23" s="2">
        <f>SUM(ques2[[#This Row],[x1]:[x10]])</f>
        <v>6</v>
      </c>
      <c r="AT23" s="4">
        <v>0</v>
      </c>
      <c r="AU23" s="4">
        <v>0</v>
      </c>
      <c r="AV23" s="4">
        <v>1</v>
      </c>
      <c r="AW23" s="4">
        <v>1</v>
      </c>
      <c r="AX23" s="4">
        <v>0</v>
      </c>
      <c r="AY23" s="4">
        <v>1</v>
      </c>
      <c r="AZ23" s="2">
        <v>1</v>
      </c>
      <c r="BA23" s="2">
        <v>0</v>
      </c>
      <c r="BB23" s="2">
        <v>0</v>
      </c>
      <c r="BC23" s="2">
        <v>1</v>
      </c>
      <c r="BD23" s="2">
        <f>SUM(ques2[[#This Row],[o1]:[o10]])</f>
        <v>5</v>
      </c>
      <c r="BE23" s="5">
        <v>0</v>
      </c>
      <c r="BF23" s="5">
        <v>1</v>
      </c>
      <c r="BG23" s="5">
        <v>0</v>
      </c>
      <c r="BH23" s="5">
        <v>1</v>
      </c>
      <c r="BI23" s="5">
        <v>1</v>
      </c>
      <c r="BJ23" s="2">
        <v>1</v>
      </c>
      <c r="BK23" s="2">
        <v>0</v>
      </c>
      <c r="BL23" s="2">
        <v>0</v>
      </c>
      <c r="BM23" s="2">
        <v>1</v>
      </c>
      <c r="BN23" s="2">
        <v>1</v>
      </c>
      <c r="BO23" s="2">
        <f>SUM(ques2[[#This Row],[f1]:[f10]])</f>
        <v>6</v>
      </c>
      <c r="BP23" s="2">
        <f>ques2[[#This Row],[مجموع 6]]+ques2[[#This Row],[مجموع5]]+ques2[[#This Row],[مجموع 4]]+ques2[[#This Row],[مجموع 3]]+ques2[[#This Row],[مجموع 2]]+ques2[[#This Row],[مجموع1]]</f>
        <v>31</v>
      </c>
      <c r="BQ23" s="2" t="str">
        <f>IF(ques2[[#This Row],[المجموع الكلي]]&gt;=25,"ناجح","راسب")</f>
        <v>ناجح</v>
      </c>
    </row>
    <row r="24" spans="1:69" x14ac:dyDescent="0.25">
      <c r="A24" s="2" t="s">
        <v>137</v>
      </c>
      <c r="B24" s="2">
        <v>1</v>
      </c>
      <c r="C24" s="2">
        <v>0</v>
      </c>
      <c r="D24" s="2">
        <v>1</v>
      </c>
      <c r="E24" s="2">
        <v>0</v>
      </c>
      <c r="F24" s="2">
        <v>1</v>
      </c>
      <c r="G24" s="2">
        <v>1</v>
      </c>
      <c r="H24" s="2">
        <v>0</v>
      </c>
      <c r="I24" s="2">
        <v>1</v>
      </c>
      <c r="J24" s="2">
        <v>0</v>
      </c>
      <c r="K24" s="2">
        <v>1</v>
      </c>
      <c r="L24" s="2">
        <f>SUM(ques2[[#This Row],[I1]:[I10]])</f>
        <v>6</v>
      </c>
      <c r="M24" s="2">
        <v>1</v>
      </c>
      <c r="N24" s="2">
        <v>0</v>
      </c>
      <c r="O24" s="2">
        <v>1</v>
      </c>
      <c r="P24" s="2">
        <v>0</v>
      </c>
      <c r="Q24" s="2">
        <v>0</v>
      </c>
      <c r="R24" s="2">
        <v>1</v>
      </c>
      <c r="S24" s="2">
        <v>1</v>
      </c>
      <c r="T24" s="2">
        <v>0</v>
      </c>
      <c r="U24" s="2">
        <v>1</v>
      </c>
      <c r="V24" s="2">
        <v>1</v>
      </c>
      <c r="W24" s="2">
        <f>SUM(ques2[[#This Row],[q1]:[q10]])</f>
        <v>6</v>
      </c>
      <c r="AH24" s="2">
        <f>SUM(ques2[[#This Row],[m1]:[m10]])</f>
        <v>0</v>
      </c>
      <c r="AI24" s="4">
        <v>0</v>
      </c>
      <c r="AJ24" s="4">
        <v>0</v>
      </c>
      <c r="AK24" s="4">
        <v>1</v>
      </c>
      <c r="AL24" s="4">
        <v>0</v>
      </c>
      <c r="AM24" s="4">
        <v>1</v>
      </c>
      <c r="AN24" s="4">
        <v>0</v>
      </c>
      <c r="AO24" s="2">
        <v>1</v>
      </c>
      <c r="AP24" s="2">
        <v>1</v>
      </c>
      <c r="AQ24" s="2">
        <v>1</v>
      </c>
      <c r="AR24" s="2">
        <v>0</v>
      </c>
      <c r="AS24" s="2">
        <f>SUM(ques2[[#This Row],[x1]:[x10]])</f>
        <v>5</v>
      </c>
      <c r="AT24" s="4">
        <v>0</v>
      </c>
      <c r="AU24" s="4">
        <v>1</v>
      </c>
      <c r="AV24" s="4">
        <v>1</v>
      </c>
      <c r="AW24" s="4">
        <v>0</v>
      </c>
      <c r="AX24" s="4">
        <v>0</v>
      </c>
      <c r="AY24" s="4">
        <v>1</v>
      </c>
      <c r="AZ24" s="2">
        <v>1</v>
      </c>
      <c r="BA24" s="2">
        <v>1</v>
      </c>
      <c r="BB24" s="2">
        <v>0</v>
      </c>
      <c r="BC24" s="2">
        <v>1</v>
      </c>
      <c r="BD24" s="2">
        <f>SUM(ques2[[#This Row],[o1]:[o10]])</f>
        <v>6</v>
      </c>
      <c r="BE24" s="5">
        <v>1</v>
      </c>
      <c r="BF24" s="5">
        <v>0</v>
      </c>
      <c r="BG24" s="5">
        <v>0</v>
      </c>
      <c r="BH24" s="5">
        <v>1</v>
      </c>
      <c r="BI24" s="5">
        <v>1</v>
      </c>
      <c r="BJ24" s="2">
        <v>0</v>
      </c>
      <c r="BK24" s="2">
        <v>1</v>
      </c>
      <c r="BL24" s="2">
        <v>1</v>
      </c>
      <c r="BM24" s="2">
        <v>1</v>
      </c>
      <c r="BN24" s="2">
        <v>1</v>
      </c>
      <c r="BO24" s="2">
        <f>SUM(ques2[[#This Row],[f1]:[f10]])</f>
        <v>7</v>
      </c>
      <c r="BP24" s="2">
        <f>ques2[[#This Row],[مجموع 6]]+ques2[[#This Row],[مجموع5]]+ques2[[#This Row],[مجموع 4]]+ques2[[#This Row],[مجموع 3]]+ques2[[#This Row],[مجموع 2]]+ques2[[#This Row],[مجموع1]]</f>
        <v>30</v>
      </c>
      <c r="BQ24" s="2" t="str">
        <f>IF(ques2[[#This Row],[المجموع الكلي]]&gt;=25,"ناجح","راسب")</f>
        <v>ناجح</v>
      </c>
    </row>
    <row r="25" spans="1:69" x14ac:dyDescent="0.25">
      <c r="A25" s="2" t="s">
        <v>138</v>
      </c>
      <c r="B25" s="2">
        <v>1</v>
      </c>
      <c r="C25" s="2">
        <v>0</v>
      </c>
      <c r="D25" s="2">
        <v>1</v>
      </c>
      <c r="E25" s="2">
        <v>1</v>
      </c>
      <c r="F25" s="2">
        <v>1</v>
      </c>
      <c r="G25" s="2">
        <v>0</v>
      </c>
      <c r="H25" s="2">
        <v>0</v>
      </c>
      <c r="I25" s="2">
        <v>1</v>
      </c>
      <c r="J25" s="2">
        <v>0</v>
      </c>
      <c r="K25" s="2">
        <v>1</v>
      </c>
      <c r="L25" s="2">
        <f>SUM(ques2[[#This Row],[I1]:[I10]])</f>
        <v>6</v>
      </c>
      <c r="M25" s="2">
        <v>1</v>
      </c>
      <c r="N25" s="2">
        <v>0</v>
      </c>
      <c r="O25" s="2">
        <v>1</v>
      </c>
      <c r="P25" s="2">
        <v>0</v>
      </c>
      <c r="Q25" s="2">
        <v>1</v>
      </c>
      <c r="R25" s="2">
        <v>0</v>
      </c>
      <c r="S25" s="2">
        <v>1</v>
      </c>
      <c r="T25" s="2">
        <v>0</v>
      </c>
      <c r="U25" s="2">
        <v>1</v>
      </c>
      <c r="V25" s="2">
        <v>1</v>
      </c>
      <c r="W25" s="2">
        <f>SUM(ques2[[#This Row],[q1]:[q10]])</f>
        <v>6</v>
      </c>
      <c r="X25" s="2">
        <v>1</v>
      </c>
      <c r="Y25" s="2">
        <v>1</v>
      </c>
      <c r="Z25" s="2">
        <v>0</v>
      </c>
      <c r="AA25" s="2">
        <v>0</v>
      </c>
      <c r="AB25" s="2">
        <v>1</v>
      </c>
      <c r="AC25" s="2">
        <v>0</v>
      </c>
      <c r="AD25" s="2">
        <v>1</v>
      </c>
      <c r="AE25" s="2">
        <v>1</v>
      </c>
      <c r="AF25" s="2">
        <v>1</v>
      </c>
      <c r="AG25" s="2">
        <v>1</v>
      </c>
      <c r="AH25" s="2">
        <f>SUM(ques2[[#This Row],[m1]:[m10]])</f>
        <v>7</v>
      </c>
      <c r="AI25" s="4"/>
      <c r="AJ25" s="4"/>
      <c r="AK25" s="4"/>
      <c r="AL25" s="4"/>
      <c r="AM25" s="4"/>
      <c r="AN25" s="4"/>
      <c r="AS25" s="2">
        <f>SUM(ques2[[#This Row],[x1]:[x10]])</f>
        <v>0</v>
      </c>
      <c r="AT25" s="4">
        <v>0</v>
      </c>
      <c r="AU25" s="4">
        <v>0</v>
      </c>
      <c r="AV25" s="4">
        <v>1</v>
      </c>
      <c r="AW25" s="4">
        <v>0</v>
      </c>
      <c r="AX25" s="4">
        <v>1</v>
      </c>
      <c r="AY25" s="4">
        <v>1</v>
      </c>
      <c r="AZ25" s="2">
        <v>1</v>
      </c>
      <c r="BA25" s="2">
        <v>1</v>
      </c>
      <c r="BB25" s="2">
        <v>1</v>
      </c>
      <c r="BC25" s="2">
        <v>1</v>
      </c>
      <c r="BD25" s="2">
        <f>SUM(ques2[[#This Row],[o1]:[o10]])</f>
        <v>7</v>
      </c>
      <c r="BE25" s="5">
        <v>1</v>
      </c>
      <c r="BF25" s="5">
        <v>0</v>
      </c>
      <c r="BG25" s="5">
        <v>0</v>
      </c>
      <c r="BH25" s="5">
        <v>0</v>
      </c>
      <c r="BI25" s="5">
        <v>0</v>
      </c>
      <c r="BJ25" s="2">
        <v>0</v>
      </c>
      <c r="BK25" s="2">
        <v>1</v>
      </c>
      <c r="BL25" s="2">
        <v>1</v>
      </c>
      <c r="BM25" s="2">
        <v>1</v>
      </c>
      <c r="BN25" s="2">
        <v>1</v>
      </c>
      <c r="BO25" s="2">
        <f>SUM(ques2[[#This Row],[f1]:[f10]])</f>
        <v>5</v>
      </c>
      <c r="BP25" s="2">
        <f>ques2[[#This Row],[مجموع 6]]+ques2[[#This Row],[مجموع5]]+ques2[[#This Row],[مجموع 4]]+ques2[[#This Row],[مجموع 3]]+ques2[[#This Row],[مجموع 2]]+ques2[[#This Row],[مجموع1]]</f>
        <v>31</v>
      </c>
      <c r="BQ25" s="2" t="str">
        <f>IF(ques2[[#This Row],[المجموع الكلي]]&gt;=25,"ناجح","راسب")</f>
        <v>ناجح</v>
      </c>
    </row>
    <row r="26" spans="1:69" x14ac:dyDescent="0.25">
      <c r="A26" s="2" t="s">
        <v>139</v>
      </c>
      <c r="L26" s="2">
        <f>SUM(ques2[[#This Row],[I1]:[I10]])</f>
        <v>0</v>
      </c>
      <c r="M26" s="2">
        <v>1</v>
      </c>
      <c r="N26" s="2">
        <v>0</v>
      </c>
      <c r="O26" s="2">
        <v>0</v>
      </c>
      <c r="P26" s="2">
        <v>0</v>
      </c>
      <c r="Q26" s="2">
        <v>1</v>
      </c>
      <c r="R26" s="2">
        <v>1</v>
      </c>
      <c r="S26" s="2">
        <v>1</v>
      </c>
      <c r="T26" s="2">
        <v>0</v>
      </c>
      <c r="U26" s="2">
        <v>1</v>
      </c>
      <c r="V26" s="2">
        <v>1</v>
      </c>
      <c r="W26" s="2">
        <f>SUM(ques2[[#This Row],[q1]:[q10]])</f>
        <v>6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0</v>
      </c>
      <c r="AD26" s="2">
        <v>1</v>
      </c>
      <c r="AE26" s="2">
        <v>1</v>
      </c>
      <c r="AF26" s="2">
        <v>1</v>
      </c>
      <c r="AG26" s="2">
        <v>0</v>
      </c>
      <c r="AH26" s="2">
        <f>SUM(ques2[[#This Row],[m1]:[m10]])</f>
        <v>8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1</v>
      </c>
      <c r="AO26" s="2">
        <v>0</v>
      </c>
      <c r="AP26" s="2">
        <v>1</v>
      </c>
      <c r="AQ26" s="2">
        <v>1</v>
      </c>
      <c r="AR26" s="2">
        <v>1</v>
      </c>
      <c r="AS26" s="2">
        <f>SUM(ques2[[#This Row],[x1]:[x10]])</f>
        <v>5</v>
      </c>
      <c r="AT26" s="4">
        <v>0</v>
      </c>
      <c r="AU26" s="4">
        <v>0</v>
      </c>
      <c r="AV26" s="4">
        <v>1</v>
      </c>
      <c r="AW26" s="4">
        <v>0</v>
      </c>
      <c r="AX26" s="4">
        <v>1</v>
      </c>
      <c r="AY26" s="4">
        <v>1</v>
      </c>
      <c r="AZ26" s="2">
        <v>1</v>
      </c>
      <c r="BA26" s="2">
        <v>1</v>
      </c>
      <c r="BB26" s="2">
        <v>0</v>
      </c>
      <c r="BC26" s="2">
        <v>1</v>
      </c>
      <c r="BD26" s="2">
        <f>SUM(ques2[[#This Row],[o1]:[o10]])</f>
        <v>6</v>
      </c>
      <c r="BE26" s="2">
        <v>1</v>
      </c>
      <c r="BF26" s="2">
        <v>1</v>
      </c>
      <c r="BG26" s="2">
        <v>1</v>
      </c>
      <c r="BH26" s="2">
        <v>1</v>
      </c>
      <c r="BI26" s="2">
        <v>1</v>
      </c>
      <c r="BJ26" s="2">
        <v>1</v>
      </c>
      <c r="BK26" s="2">
        <v>0</v>
      </c>
      <c r="BL26" s="2">
        <v>1</v>
      </c>
      <c r="BM26" s="2">
        <v>1</v>
      </c>
      <c r="BN26" s="2">
        <v>0</v>
      </c>
      <c r="BO26" s="2">
        <f>SUM(ques2[[#This Row],[f1]:[f10]])</f>
        <v>8</v>
      </c>
      <c r="BP26" s="2">
        <f>ques2[[#This Row],[مجموع 6]]+ques2[[#This Row],[مجموع5]]+ques2[[#This Row],[مجموع 4]]+ques2[[#This Row],[مجموع 3]]+ques2[[#This Row],[مجموع 2]]+ques2[[#This Row],[مجموع1]]</f>
        <v>33</v>
      </c>
      <c r="BQ26" s="2" t="str">
        <f>IF(ques2[[#This Row],[المجموع الكلي]]&gt;=25,"ناجح","راسب")</f>
        <v>ناجح</v>
      </c>
    </row>
    <row r="27" spans="1:69" x14ac:dyDescent="0.25">
      <c r="A27" s="2" t="s">
        <v>140</v>
      </c>
      <c r="B27" s="2">
        <v>1</v>
      </c>
      <c r="C27" s="2">
        <v>0</v>
      </c>
      <c r="D27" s="2">
        <v>1</v>
      </c>
      <c r="E27" s="2">
        <v>0</v>
      </c>
      <c r="F27" s="2">
        <v>1</v>
      </c>
      <c r="G27" s="2">
        <v>0</v>
      </c>
      <c r="H27" s="2">
        <v>1</v>
      </c>
      <c r="I27" s="2">
        <v>1</v>
      </c>
      <c r="J27" s="2">
        <v>1</v>
      </c>
      <c r="K27" s="2">
        <v>1</v>
      </c>
      <c r="L27" s="2">
        <f>SUM(ques2[[#This Row],[I1]:[I10]])</f>
        <v>7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2">
        <v>0</v>
      </c>
      <c r="T27" s="2">
        <v>0</v>
      </c>
      <c r="U27" s="2">
        <v>1</v>
      </c>
      <c r="V27" s="2">
        <v>1</v>
      </c>
      <c r="W27" s="2">
        <f>SUM(ques2[[#This Row],[q1]:[q10]])</f>
        <v>8</v>
      </c>
      <c r="AH27" s="2">
        <f>SUM(ques2[[#This Row],[m1]:[m10]])</f>
        <v>0</v>
      </c>
      <c r="AI27" s="4">
        <v>1</v>
      </c>
      <c r="AJ27" s="4">
        <v>0</v>
      </c>
      <c r="AK27" s="4">
        <v>0</v>
      </c>
      <c r="AL27" s="4">
        <v>1</v>
      </c>
      <c r="AM27" s="4">
        <v>1</v>
      </c>
      <c r="AN27" s="4">
        <v>1</v>
      </c>
      <c r="AO27" s="2">
        <v>1</v>
      </c>
      <c r="AP27" s="2">
        <v>1</v>
      </c>
      <c r="AQ27" s="2">
        <v>1</v>
      </c>
      <c r="AR27" s="2">
        <v>1</v>
      </c>
      <c r="AS27" s="2">
        <f>SUM(ques2[[#This Row],[x1]:[x10]])</f>
        <v>8</v>
      </c>
      <c r="AT27" s="4">
        <v>0</v>
      </c>
      <c r="AU27" s="4">
        <v>1</v>
      </c>
      <c r="AV27" s="4">
        <v>1</v>
      </c>
      <c r="AW27" s="4">
        <v>0</v>
      </c>
      <c r="AX27" s="4">
        <v>0</v>
      </c>
      <c r="AY27" s="4">
        <v>1</v>
      </c>
      <c r="AZ27" s="2">
        <v>0</v>
      </c>
      <c r="BA27" s="2">
        <v>1</v>
      </c>
      <c r="BB27" s="2">
        <v>1</v>
      </c>
      <c r="BC27" s="2">
        <v>1</v>
      </c>
      <c r="BD27" s="2">
        <f>SUM(ques2[[#This Row],[o1]:[o10]])</f>
        <v>6</v>
      </c>
      <c r="BE27" s="2">
        <v>1</v>
      </c>
      <c r="BF27" s="2">
        <v>1</v>
      </c>
      <c r="BG27" s="2">
        <v>1</v>
      </c>
      <c r="BH27" s="2">
        <v>1</v>
      </c>
      <c r="BI27" s="2">
        <v>1</v>
      </c>
      <c r="BJ27" s="2">
        <v>1</v>
      </c>
      <c r="BK27" s="2">
        <v>0</v>
      </c>
      <c r="BL27" s="2">
        <v>1</v>
      </c>
      <c r="BM27" s="2">
        <v>0</v>
      </c>
      <c r="BN27" s="2">
        <v>1</v>
      </c>
      <c r="BO27" s="2">
        <f>SUM(ques2[[#This Row],[f1]:[f10]])</f>
        <v>8</v>
      </c>
      <c r="BP27" s="2">
        <f>ques2[[#This Row],[مجموع 6]]+ques2[[#This Row],[مجموع5]]+ques2[[#This Row],[مجموع 4]]+ques2[[#This Row],[مجموع 3]]+ques2[[#This Row],[مجموع 2]]+ques2[[#This Row],[مجموع1]]</f>
        <v>37</v>
      </c>
      <c r="BQ27" s="2" t="str">
        <f>IF(ques2[[#This Row],[المجموع الكلي]]&gt;=25,"ناجح","راسب")</f>
        <v>ناجح</v>
      </c>
    </row>
    <row r="28" spans="1:69" x14ac:dyDescent="0.25">
      <c r="A28" s="2" t="s">
        <v>141</v>
      </c>
      <c r="B28" s="2">
        <v>0</v>
      </c>
      <c r="C28" s="2">
        <v>0</v>
      </c>
      <c r="D28" s="2">
        <v>1</v>
      </c>
      <c r="E28" s="2">
        <v>0</v>
      </c>
      <c r="F28" s="2">
        <v>0</v>
      </c>
      <c r="G28" s="2">
        <v>1</v>
      </c>
      <c r="H28" s="2">
        <v>1</v>
      </c>
      <c r="I28" s="2">
        <v>0</v>
      </c>
      <c r="J28" s="2">
        <v>0</v>
      </c>
      <c r="K28" s="2">
        <v>1</v>
      </c>
      <c r="L28" s="2">
        <f>SUM(ques2[[#This Row],[I1]:[I10]])</f>
        <v>4</v>
      </c>
      <c r="W28" s="2">
        <f>SUM(ques2[[#This Row],[q1]:[q10]])</f>
        <v>0</v>
      </c>
      <c r="X28" s="2">
        <v>0</v>
      </c>
      <c r="Y28" s="2">
        <v>1</v>
      </c>
      <c r="Z28" s="2">
        <v>1</v>
      </c>
      <c r="AA28" s="2">
        <v>1</v>
      </c>
      <c r="AB28" s="2">
        <v>1</v>
      </c>
      <c r="AC28" s="2">
        <v>0</v>
      </c>
      <c r="AD28" s="2">
        <v>0</v>
      </c>
      <c r="AE28" s="2">
        <v>1</v>
      </c>
      <c r="AF28" s="2">
        <v>1</v>
      </c>
      <c r="AG28" s="2">
        <v>1</v>
      </c>
      <c r="AH28" s="2">
        <f>SUM(ques2[[#This Row],[m1]:[m10]])</f>
        <v>7</v>
      </c>
      <c r="AI28" s="4">
        <v>0</v>
      </c>
      <c r="AJ28" s="4">
        <v>0</v>
      </c>
      <c r="AK28" s="4">
        <v>1</v>
      </c>
      <c r="AL28" s="4">
        <v>1</v>
      </c>
      <c r="AM28" s="4">
        <v>1</v>
      </c>
      <c r="AN28" s="4">
        <v>1</v>
      </c>
      <c r="AO28" s="2">
        <v>1</v>
      </c>
      <c r="AP28" s="2">
        <v>1</v>
      </c>
      <c r="AQ28" s="2">
        <v>1</v>
      </c>
      <c r="AR28" s="2">
        <v>0</v>
      </c>
      <c r="AS28" s="2">
        <f>SUM(ques2[[#This Row],[x1]:[x10]])</f>
        <v>7</v>
      </c>
      <c r="AT28" s="4">
        <v>1</v>
      </c>
      <c r="AU28" s="4">
        <v>0</v>
      </c>
      <c r="AV28" s="4">
        <v>0</v>
      </c>
      <c r="AW28" s="4">
        <v>1</v>
      </c>
      <c r="AX28" s="4">
        <v>1</v>
      </c>
      <c r="AY28" s="4">
        <v>1</v>
      </c>
      <c r="AZ28" s="2">
        <v>0</v>
      </c>
      <c r="BA28" s="2">
        <v>1</v>
      </c>
      <c r="BB28" s="2">
        <v>0</v>
      </c>
      <c r="BC28" s="2">
        <v>1</v>
      </c>
      <c r="BD28" s="2">
        <f>SUM(ques2[[#This Row],[o1]:[o10]])</f>
        <v>6</v>
      </c>
      <c r="BE28" s="2">
        <v>1</v>
      </c>
      <c r="BF28" s="2">
        <v>1</v>
      </c>
      <c r="BG28" s="2">
        <v>1</v>
      </c>
      <c r="BH28" s="2">
        <v>1</v>
      </c>
      <c r="BI28" s="2">
        <v>1</v>
      </c>
      <c r="BJ28" s="2">
        <v>1</v>
      </c>
      <c r="BK28" s="2">
        <v>1</v>
      </c>
      <c r="BL28" s="2">
        <v>0</v>
      </c>
      <c r="BM28" s="2">
        <v>0</v>
      </c>
      <c r="BN28" s="2">
        <v>0</v>
      </c>
      <c r="BO28" s="2">
        <f>SUM(ques2[[#This Row],[f1]:[f10]])</f>
        <v>7</v>
      </c>
      <c r="BP28" s="2">
        <f>ques2[[#This Row],[مجموع 6]]+ques2[[#This Row],[مجموع5]]+ques2[[#This Row],[مجموع 4]]+ques2[[#This Row],[مجموع 3]]+ques2[[#This Row],[مجموع 2]]+ques2[[#This Row],[مجموع1]]</f>
        <v>31</v>
      </c>
      <c r="BQ28" s="2" t="str">
        <f>IF(ques2[[#This Row],[المجموع الكلي]]&gt;=25,"ناجح","راسب")</f>
        <v>ناجح</v>
      </c>
    </row>
    <row r="29" spans="1:69" x14ac:dyDescent="0.25">
      <c r="A29" s="2" t="s">
        <v>142</v>
      </c>
      <c r="B29" s="2">
        <v>0</v>
      </c>
      <c r="C29" s="2">
        <v>1</v>
      </c>
      <c r="D29" s="2">
        <v>0</v>
      </c>
      <c r="E29" s="2">
        <v>1</v>
      </c>
      <c r="F29" s="2">
        <v>1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f>SUM(ques2[[#This Row],[I1]:[I10]])</f>
        <v>4</v>
      </c>
      <c r="M29" s="2">
        <v>1</v>
      </c>
      <c r="N29" s="2">
        <v>0</v>
      </c>
      <c r="O29" s="2">
        <v>1</v>
      </c>
      <c r="P29" s="2">
        <v>0</v>
      </c>
      <c r="Q29" s="2">
        <v>1</v>
      </c>
      <c r="R29" s="2">
        <v>0</v>
      </c>
      <c r="S29" s="2">
        <v>1</v>
      </c>
      <c r="T29" s="2">
        <v>0</v>
      </c>
      <c r="U29" s="2">
        <v>1</v>
      </c>
      <c r="V29" s="2">
        <v>1</v>
      </c>
      <c r="W29" s="2">
        <f>SUM(ques2[[#This Row],[q1]:[q10]])</f>
        <v>6</v>
      </c>
      <c r="X29" s="2">
        <v>0</v>
      </c>
      <c r="Y29" s="2">
        <v>1</v>
      </c>
      <c r="Z29" s="2">
        <v>0</v>
      </c>
      <c r="AA29" s="2">
        <v>1</v>
      </c>
      <c r="AB29" s="2">
        <v>1</v>
      </c>
      <c r="AC29" s="2">
        <v>0</v>
      </c>
      <c r="AD29" s="2">
        <v>1</v>
      </c>
      <c r="AE29" s="2">
        <v>1</v>
      </c>
      <c r="AF29" s="2">
        <v>1</v>
      </c>
      <c r="AG29" s="2">
        <v>0</v>
      </c>
      <c r="AH29" s="2">
        <f>SUM(ques2[[#This Row],[m1]:[m10]])</f>
        <v>6</v>
      </c>
      <c r="AI29" s="4">
        <v>1</v>
      </c>
      <c r="AJ29" s="4">
        <v>1</v>
      </c>
      <c r="AK29" s="4">
        <v>0</v>
      </c>
      <c r="AL29" s="4">
        <v>1</v>
      </c>
      <c r="AM29" s="4">
        <v>0</v>
      </c>
      <c r="AN29" s="4">
        <v>0</v>
      </c>
      <c r="AO29" s="2">
        <v>1</v>
      </c>
      <c r="AP29" s="2">
        <v>1</v>
      </c>
      <c r="AQ29" s="2">
        <v>1</v>
      </c>
      <c r="AR29" s="2">
        <v>1</v>
      </c>
      <c r="AS29" s="2">
        <f>SUM(ques2[[#This Row],[x1]:[x10]])</f>
        <v>7</v>
      </c>
      <c r="AT29" s="4"/>
      <c r="AU29" s="4"/>
      <c r="AV29" s="4"/>
      <c r="AW29" s="4"/>
      <c r="AX29" s="4"/>
      <c r="AY29" s="4"/>
      <c r="BD29" s="2">
        <f>SUM(ques2[[#This Row],[o1]:[o10]])</f>
        <v>0</v>
      </c>
      <c r="BE29" s="2">
        <v>1</v>
      </c>
      <c r="BF29" s="2">
        <v>1</v>
      </c>
      <c r="BG29" s="2">
        <v>1</v>
      </c>
      <c r="BH29" s="2">
        <v>1</v>
      </c>
      <c r="BI29" s="2">
        <v>1</v>
      </c>
      <c r="BJ29" s="2">
        <v>1</v>
      </c>
      <c r="BK29" s="2">
        <v>0</v>
      </c>
      <c r="BL29" s="2">
        <v>1</v>
      </c>
      <c r="BM29" s="2">
        <v>1</v>
      </c>
      <c r="BN29" s="2">
        <v>1</v>
      </c>
      <c r="BO29" s="2">
        <f>SUM(ques2[[#This Row],[f1]:[f10]])</f>
        <v>9</v>
      </c>
      <c r="BP29" s="2">
        <f>ques2[[#This Row],[مجموع 6]]+ques2[[#This Row],[مجموع5]]+ques2[[#This Row],[مجموع 4]]+ques2[[#This Row],[مجموع 3]]+ques2[[#This Row],[مجموع 2]]+ques2[[#This Row],[مجموع1]]</f>
        <v>32</v>
      </c>
      <c r="BQ29" s="2" t="str">
        <f>IF(ques2[[#This Row],[المجموع الكلي]]&gt;=25,"ناجح","راسب")</f>
        <v>ناجح</v>
      </c>
    </row>
    <row r="30" spans="1:69" x14ac:dyDescent="0.25">
      <c r="A30" s="2" t="s">
        <v>143</v>
      </c>
      <c r="B30" s="2">
        <v>1</v>
      </c>
      <c r="C30" s="2">
        <v>0</v>
      </c>
      <c r="D30" s="2">
        <v>1</v>
      </c>
      <c r="E30" s="2">
        <v>1</v>
      </c>
      <c r="F30" s="2">
        <v>1</v>
      </c>
      <c r="G30" s="2">
        <v>0</v>
      </c>
      <c r="H30" s="2">
        <v>1</v>
      </c>
      <c r="I30" s="2">
        <v>1</v>
      </c>
      <c r="J30" s="2">
        <v>1</v>
      </c>
      <c r="K30" s="2">
        <v>0</v>
      </c>
      <c r="L30" s="2">
        <f>SUM(ques2[[#This Row],[I1]:[I10]])</f>
        <v>7</v>
      </c>
      <c r="M30" s="2">
        <v>0</v>
      </c>
      <c r="N30" s="2">
        <v>1</v>
      </c>
      <c r="O30" s="2">
        <v>0</v>
      </c>
      <c r="P30" s="2">
        <v>1</v>
      </c>
      <c r="Q30" s="2">
        <v>0</v>
      </c>
      <c r="R30" s="2">
        <v>1</v>
      </c>
      <c r="S30" s="2">
        <v>0</v>
      </c>
      <c r="T30" s="2">
        <v>1</v>
      </c>
      <c r="U30" s="2">
        <v>1</v>
      </c>
      <c r="V30" s="2">
        <v>1</v>
      </c>
      <c r="W30" s="2">
        <f>SUM(ques2[[#This Row],[q1]:[q10]])</f>
        <v>6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0</v>
      </c>
      <c r="AD30" s="2">
        <v>1</v>
      </c>
      <c r="AE30" s="2">
        <v>1</v>
      </c>
      <c r="AF30" s="2">
        <v>1</v>
      </c>
      <c r="AG30" s="2">
        <v>0</v>
      </c>
      <c r="AH30" s="2">
        <f>SUM(ques2[[#This Row],[m1]:[m10]])</f>
        <v>8</v>
      </c>
      <c r="AI30" s="4"/>
      <c r="AJ30" s="4"/>
      <c r="AK30" s="4"/>
      <c r="AL30" s="4"/>
      <c r="AM30" s="4"/>
      <c r="AN30" s="4"/>
      <c r="AS30" s="2">
        <f>SUM(ques2[[#This Row],[x1]:[x10]])</f>
        <v>0</v>
      </c>
      <c r="AT30" s="4">
        <v>1</v>
      </c>
      <c r="AU30" s="4">
        <v>1</v>
      </c>
      <c r="AV30" s="4"/>
      <c r="AW30" s="4">
        <v>1</v>
      </c>
      <c r="AX30" s="4">
        <v>0</v>
      </c>
      <c r="AY30" s="4">
        <v>0</v>
      </c>
      <c r="AZ30" s="2">
        <v>0</v>
      </c>
      <c r="BA30" s="2">
        <v>0</v>
      </c>
      <c r="BB30" s="2">
        <v>0</v>
      </c>
      <c r="BC30" s="2">
        <v>1</v>
      </c>
      <c r="BD30" s="2">
        <f>SUM(ques2[[#This Row],[o1]:[o10]])</f>
        <v>4</v>
      </c>
      <c r="BE30" s="2">
        <v>1</v>
      </c>
      <c r="BF30" s="2">
        <v>1</v>
      </c>
      <c r="BG30" s="2">
        <v>1</v>
      </c>
      <c r="BH30" s="2">
        <v>1</v>
      </c>
      <c r="BI30" s="2">
        <v>1</v>
      </c>
      <c r="BJ30" s="2">
        <v>1</v>
      </c>
      <c r="BK30" s="2">
        <v>1</v>
      </c>
      <c r="BL30" s="2">
        <v>1</v>
      </c>
      <c r="BM30" s="2">
        <v>1</v>
      </c>
      <c r="BN30" s="2">
        <v>1</v>
      </c>
      <c r="BO30" s="2">
        <f>SUM(ques2[[#This Row],[f1]:[f10]])</f>
        <v>10</v>
      </c>
      <c r="BP30" s="2">
        <f>ques2[[#This Row],[مجموع 6]]+ques2[[#This Row],[مجموع5]]+ques2[[#This Row],[مجموع 4]]+ques2[[#This Row],[مجموع 3]]+ques2[[#This Row],[مجموع 2]]+ques2[[#This Row],[مجموع1]]</f>
        <v>35</v>
      </c>
      <c r="BQ30" s="2" t="str">
        <f>IF(ques2[[#This Row],[المجموع الكلي]]&gt;=25,"ناجح","راسب")</f>
        <v>ناجح</v>
      </c>
    </row>
    <row r="31" spans="1:69" x14ac:dyDescent="0.25">
      <c r="A31" s="2" t="s">
        <v>144</v>
      </c>
      <c r="L31" s="2">
        <f>SUM(ques2[[#This Row],[I1]:[I10]])</f>
        <v>0</v>
      </c>
      <c r="M31" s="2">
        <v>0</v>
      </c>
      <c r="N31" s="2">
        <v>0</v>
      </c>
      <c r="O31" s="2">
        <v>1</v>
      </c>
      <c r="P31" s="2">
        <v>1</v>
      </c>
      <c r="Q31" s="2">
        <v>0</v>
      </c>
      <c r="R31" s="2">
        <v>1</v>
      </c>
      <c r="S31" s="2">
        <v>0</v>
      </c>
      <c r="T31" s="2">
        <v>1</v>
      </c>
      <c r="U31" s="2">
        <v>1</v>
      </c>
      <c r="V31" s="2">
        <v>1</v>
      </c>
      <c r="W31" s="2">
        <f>SUM(ques2[[#This Row],[q1]:[q10]])</f>
        <v>6</v>
      </c>
      <c r="X31" s="2">
        <v>1</v>
      </c>
      <c r="Y31" s="2">
        <v>1</v>
      </c>
      <c r="Z31" s="2">
        <v>0</v>
      </c>
      <c r="AA31" s="2">
        <v>1</v>
      </c>
      <c r="AB31" s="2">
        <v>1</v>
      </c>
      <c r="AC31" s="2">
        <v>1</v>
      </c>
      <c r="AD31" s="2">
        <v>1</v>
      </c>
      <c r="AE31" s="2">
        <v>0</v>
      </c>
      <c r="AF31" s="2">
        <v>1</v>
      </c>
      <c r="AG31" s="2">
        <v>1</v>
      </c>
      <c r="AH31" s="2">
        <f>SUM(ques2[[#This Row],[m1]:[m10]])</f>
        <v>8</v>
      </c>
      <c r="AI31" s="4">
        <v>0</v>
      </c>
      <c r="AJ31" s="4">
        <v>1</v>
      </c>
      <c r="AK31" s="4">
        <v>1</v>
      </c>
      <c r="AL31" s="4">
        <v>1</v>
      </c>
      <c r="AM31" s="4">
        <v>1</v>
      </c>
      <c r="AN31" s="4">
        <v>0</v>
      </c>
      <c r="AO31" s="2">
        <v>1</v>
      </c>
      <c r="AP31" s="2">
        <v>0</v>
      </c>
      <c r="AQ31" s="2">
        <v>1</v>
      </c>
      <c r="AR31" s="2">
        <v>0</v>
      </c>
      <c r="AS31" s="2">
        <f>SUM(ques2[[#This Row],[x1]:[x10]])</f>
        <v>6</v>
      </c>
      <c r="AT31" s="4">
        <v>1</v>
      </c>
      <c r="AU31" s="4">
        <v>1</v>
      </c>
      <c r="AV31" s="4">
        <v>1</v>
      </c>
      <c r="AW31" s="4">
        <v>0</v>
      </c>
      <c r="AX31" s="4">
        <v>1</v>
      </c>
      <c r="AY31" s="4">
        <v>1</v>
      </c>
      <c r="AZ31" s="2">
        <v>0</v>
      </c>
      <c r="BA31" s="2">
        <v>0</v>
      </c>
      <c r="BB31" s="2">
        <v>0</v>
      </c>
      <c r="BC31" s="2">
        <v>1</v>
      </c>
      <c r="BD31" s="2">
        <f>SUM(ques2[[#This Row],[o1]:[o10]])</f>
        <v>6</v>
      </c>
      <c r="BE31" s="2">
        <v>1</v>
      </c>
      <c r="BF31" s="2">
        <v>1</v>
      </c>
      <c r="BG31" s="2">
        <v>1</v>
      </c>
      <c r="BH31" s="2">
        <v>1</v>
      </c>
      <c r="BI31" s="2">
        <v>1</v>
      </c>
      <c r="BJ31" s="2">
        <v>0</v>
      </c>
      <c r="BK31" s="2">
        <v>1</v>
      </c>
      <c r="BL31" s="2">
        <v>1</v>
      </c>
      <c r="BM31" s="2">
        <v>1</v>
      </c>
      <c r="BN31" s="2">
        <v>1</v>
      </c>
      <c r="BO31" s="2">
        <f>SUM(ques2[[#This Row],[f1]:[f10]])</f>
        <v>9</v>
      </c>
      <c r="BP31" s="2">
        <f>ques2[[#This Row],[مجموع 6]]+ques2[[#This Row],[مجموع5]]+ques2[[#This Row],[مجموع 4]]+ques2[[#This Row],[مجموع 3]]+ques2[[#This Row],[مجموع 2]]+ques2[[#This Row],[مجموع1]]</f>
        <v>35</v>
      </c>
      <c r="BQ31" s="2" t="str">
        <f>IF(ques2[[#This Row],[المجموع الكلي]]&gt;=25,"ناجح","راسب")</f>
        <v>ناجح</v>
      </c>
    </row>
    <row r="32" spans="1:69" x14ac:dyDescent="0.25">
      <c r="A32" s="2" t="s">
        <v>145</v>
      </c>
      <c r="B32" s="2">
        <v>0</v>
      </c>
      <c r="C32" s="2">
        <v>1</v>
      </c>
      <c r="D32" s="2">
        <v>1</v>
      </c>
      <c r="E32" s="2">
        <v>1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1</v>
      </c>
      <c r="L32" s="2">
        <f>SUM(ques2[[#This Row],[I1]:[I10]])</f>
        <v>4</v>
      </c>
      <c r="M32" s="2">
        <v>1</v>
      </c>
      <c r="N32" s="2">
        <v>0</v>
      </c>
      <c r="O32" s="2">
        <v>0</v>
      </c>
      <c r="P32" s="2">
        <v>1</v>
      </c>
      <c r="Q32" s="2">
        <v>1</v>
      </c>
      <c r="R32" s="2">
        <v>0</v>
      </c>
      <c r="S32" s="2">
        <v>0</v>
      </c>
      <c r="T32" s="2">
        <v>1</v>
      </c>
      <c r="U32" s="2">
        <v>1</v>
      </c>
      <c r="V32" s="2">
        <v>1</v>
      </c>
      <c r="W32" s="2">
        <f>SUM(ques2[[#This Row],[q1]:[q10]])</f>
        <v>6</v>
      </c>
      <c r="X32" s="2">
        <v>1</v>
      </c>
      <c r="Y32" s="2">
        <v>1</v>
      </c>
      <c r="Z32" s="2">
        <v>0</v>
      </c>
      <c r="AA32" s="2">
        <v>0</v>
      </c>
      <c r="AB32" s="2">
        <v>1</v>
      </c>
      <c r="AC32" s="2">
        <v>1</v>
      </c>
      <c r="AD32" s="2">
        <v>1</v>
      </c>
      <c r="AE32" s="2">
        <v>1</v>
      </c>
      <c r="AF32" s="2">
        <v>1</v>
      </c>
      <c r="AG32" s="2">
        <v>1</v>
      </c>
      <c r="AH32" s="2">
        <f>SUM(ques2[[#This Row],[m1]:[m10]])</f>
        <v>8</v>
      </c>
      <c r="AI32" s="4">
        <v>1</v>
      </c>
      <c r="AJ32" s="4">
        <v>1</v>
      </c>
      <c r="AK32" s="4">
        <v>0</v>
      </c>
      <c r="AL32" s="4">
        <v>0</v>
      </c>
      <c r="AM32" s="4">
        <v>1</v>
      </c>
      <c r="AN32" s="4">
        <v>0</v>
      </c>
      <c r="AO32" s="2">
        <v>1</v>
      </c>
      <c r="AP32" s="2">
        <v>1</v>
      </c>
      <c r="AQ32" s="2">
        <v>1</v>
      </c>
      <c r="AR32" s="2">
        <v>0</v>
      </c>
      <c r="AS32" s="2">
        <f>SUM(ques2[[#This Row],[x1]:[x10]])</f>
        <v>6</v>
      </c>
      <c r="AT32" s="4">
        <v>0</v>
      </c>
      <c r="AU32" s="4">
        <v>1</v>
      </c>
      <c r="AV32" s="4">
        <v>1</v>
      </c>
      <c r="AW32" s="4">
        <v>1</v>
      </c>
      <c r="AX32" s="4">
        <v>1</v>
      </c>
      <c r="AY32" s="4">
        <v>0</v>
      </c>
      <c r="AZ32" s="2">
        <v>0</v>
      </c>
      <c r="BA32" s="2">
        <v>1</v>
      </c>
      <c r="BB32" s="2">
        <v>1</v>
      </c>
      <c r="BC32" s="2">
        <v>1</v>
      </c>
      <c r="BD32" s="2">
        <f>SUM(ques2[[#This Row],[o1]:[o10]])</f>
        <v>7</v>
      </c>
      <c r="BO32" s="2">
        <f>SUM(ques2[[#This Row],[f1]:[f10]])</f>
        <v>0</v>
      </c>
      <c r="BP32" s="2">
        <f>ques2[[#This Row],[مجموع 6]]+ques2[[#This Row],[مجموع5]]+ques2[[#This Row],[مجموع 4]]+ques2[[#This Row],[مجموع 3]]+ques2[[#This Row],[مجموع 2]]+ques2[[#This Row],[مجموع1]]</f>
        <v>31</v>
      </c>
      <c r="BQ32" s="2" t="str">
        <f>IF(ques2[[#This Row],[المجموع الكلي]]&gt;=25,"ناجح","راسب")</f>
        <v>ناجح</v>
      </c>
    </row>
    <row r="33" spans="1:69" x14ac:dyDescent="0.25">
      <c r="A33" s="2" t="s">
        <v>146</v>
      </c>
      <c r="B33" s="2">
        <v>0</v>
      </c>
      <c r="C33" s="2">
        <v>1</v>
      </c>
      <c r="D33" s="2">
        <v>1</v>
      </c>
      <c r="E33" s="2">
        <v>1</v>
      </c>
      <c r="F33" s="2">
        <v>1</v>
      </c>
      <c r="G33" s="2">
        <v>0</v>
      </c>
      <c r="H33" s="2">
        <v>1</v>
      </c>
      <c r="I33" s="2">
        <v>0</v>
      </c>
      <c r="J33" s="2">
        <v>1</v>
      </c>
      <c r="K33" s="2">
        <v>1</v>
      </c>
      <c r="L33" s="2">
        <f>SUM(ques2[[#This Row],[I1]:[I10]])</f>
        <v>7</v>
      </c>
      <c r="W33" s="2">
        <f>SUM(ques2[[#This Row],[q1]:[q10]])</f>
        <v>0</v>
      </c>
      <c r="X33" s="2">
        <v>1</v>
      </c>
      <c r="Y33" s="2">
        <v>1</v>
      </c>
      <c r="Z33" s="2">
        <v>1</v>
      </c>
      <c r="AA33" s="2">
        <v>0</v>
      </c>
      <c r="AB33" s="2">
        <v>0</v>
      </c>
      <c r="AC33" s="2">
        <v>0</v>
      </c>
      <c r="AD33" s="2">
        <v>1</v>
      </c>
      <c r="AE33" s="2">
        <v>1</v>
      </c>
      <c r="AF33" s="2">
        <v>1</v>
      </c>
      <c r="AG33" s="2">
        <v>1</v>
      </c>
      <c r="AH33" s="2">
        <f>SUM(ques2[[#This Row],[m1]:[m10]])</f>
        <v>7</v>
      </c>
      <c r="AI33" s="4">
        <v>0</v>
      </c>
      <c r="AJ33" s="4">
        <v>1</v>
      </c>
      <c r="AK33" s="4">
        <v>1</v>
      </c>
      <c r="AL33" s="4">
        <v>0</v>
      </c>
      <c r="AM33" s="4">
        <v>0</v>
      </c>
      <c r="AN33" s="4">
        <v>1</v>
      </c>
      <c r="AO33" s="2">
        <v>1</v>
      </c>
      <c r="AP33" s="2">
        <v>1</v>
      </c>
      <c r="AQ33" s="2">
        <v>1</v>
      </c>
      <c r="AR33" s="2">
        <v>1</v>
      </c>
      <c r="AS33" s="2">
        <f>SUM(ques2[[#This Row],[x1]:[x10]])</f>
        <v>7</v>
      </c>
      <c r="AT33" s="4">
        <v>1</v>
      </c>
      <c r="AU33" s="4">
        <v>1</v>
      </c>
      <c r="AV33" s="4">
        <v>1</v>
      </c>
      <c r="AW33" s="4">
        <v>0</v>
      </c>
      <c r="AX33" s="4">
        <v>1</v>
      </c>
      <c r="AY33" s="4">
        <v>0</v>
      </c>
      <c r="AZ33" s="2">
        <v>0</v>
      </c>
      <c r="BA33" s="2">
        <v>1</v>
      </c>
      <c r="BB33" s="2">
        <v>0</v>
      </c>
      <c r="BC33" s="2">
        <v>1</v>
      </c>
      <c r="BD33" s="2">
        <f>SUM(ques2[[#This Row],[o1]:[o10]])</f>
        <v>6</v>
      </c>
      <c r="BE33" s="2">
        <v>1</v>
      </c>
      <c r="BF33" s="2">
        <v>1</v>
      </c>
      <c r="BG33" s="2">
        <v>1</v>
      </c>
      <c r="BH33" s="2">
        <v>1</v>
      </c>
      <c r="BI33" s="2">
        <v>1</v>
      </c>
      <c r="BJ33" s="2">
        <v>1</v>
      </c>
      <c r="BK33" s="2">
        <v>1</v>
      </c>
      <c r="BL33" s="2">
        <v>1</v>
      </c>
      <c r="BM33" s="2">
        <v>1</v>
      </c>
      <c r="BN33" s="2">
        <v>1</v>
      </c>
      <c r="BO33" s="2">
        <f>SUM(ques2[[#This Row],[f1]:[f10]])</f>
        <v>10</v>
      </c>
      <c r="BP33" s="2">
        <f>ques2[[#This Row],[مجموع 6]]+ques2[[#This Row],[مجموع5]]+ques2[[#This Row],[مجموع 4]]+ques2[[#This Row],[مجموع 3]]+ques2[[#This Row],[مجموع 2]]+ques2[[#This Row],[مجموع1]]</f>
        <v>37</v>
      </c>
      <c r="BQ33" s="2" t="str">
        <f>IF(ques2[[#This Row],[المجموع الكلي]]&gt;=25,"ناجح","راسب")</f>
        <v>ناجح</v>
      </c>
    </row>
    <row r="34" spans="1:69" x14ac:dyDescent="0.25">
      <c r="A34" s="2" t="s">
        <v>147</v>
      </c>
      <c r="B34" s="2">
        <v>1</v>
      </c>
      <c r="C34" s="2">
        <v>1</v>
      </c>
      <c r="D34" s="2">
        <v>1</v>
      </c>
      <c r="E34" s="2">
        <v>1</v>
      </c>
      <c r="F34" s="2">
        <v>0</v>
      </c>
      <c r="G34" s="2">
        <v>0</v>
      </c>
      <c r="H34" s="2">
        <v>1</v>
      </c>
      <c r="I34" s="2">
        <v>0</v>
      </c>
      <c r="J34" s="2">
        <v>1</v>
      </c>
      <c r="K34" s="2">
        <v>1</v>
      </c>
      <c r="L34" s="2">
        <f>SUM(ques2[[#This Row],[I1]:[I10]])</f>
        <v>7</v>
      </c>
      <c r="M34" s="2">
        <v>0</v>
      </c>
      <c r="N34" s="2">
        <v>0</v>
      </c>
      <c r="O34" s="2">
        <v>1</v>
      </c>
      <c r="P34" s="2">
        <v>0</v>
      </c>
      <c r="Q34" s="2">
        <v>1</v>
      </c>
      <c r="R34" s="2">
        <v>0</v>
      </c>
      <c r="S34" s="2">
        <v>0</v>
      </c>
      <c r="T34" s="2">
        <v>1</v>
      </c>
      <c r="U34" s="2">
        <v>1</v>
      </c>
      <c r="V34" s="2">
        <v>1</v>
      </c>
      <c r="W34" s="2">
        <f>SUM(ques2[[#This Row],[q1]:[q10]])</f>
        <v>5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0</v>
      </c>
      <c r="AD34" s="2">
        <v>0</v>
      </c>
      <c r="AE34" s="2">
        <v>1</v>
      </c>
      <c r="AF34" s="2">
        <v>1</v>
      </c>
      <c r="AG34" s="2">
        <v>1</v>
      </c>
      <c r="AH34" s="2">
        <f>SUM(ques2[[#This Row],[m1]:[m10]])</f>
        <v>8</v>
      </c>
      <c r="AI34" s="4"/>
      <c r="AJ34" s="4"/>
      <c r="AK34" s="4"/>
      <c r="AL34" s="4"/>
      <c r="AM34" s="4"/>
      <c r="AN34" s="4"/>
      <c r="AS34" s="2">
        <f>SUM(ques2[[#This Row],[x1]:[x10]])</f>
        <v>0</v>
      </c>
      <c r="AT34" s="5">
        <v>1</v>
      </c>
      <c r="AU34" s="5">
        <v>1</v>
      </c>
      <c r="AV34" s="5">
        <v>1</v>
      </c>
      <c r="AW34" s="5">
        <v>1</v>
      </c>
      <c r="AX34" s="5">
        <v>1</v>
      </c>
      <c r="AY34" s="2">
        <v>0</v>
      </c>
      <c r="AZ34" s="2">
        <v>1</v>
      </c>
      <c r="BA34" s="2">
        <v>1</v>
      </c>
      <c r="BB34" s="2">
        <v>1</v>
      </c>
      <c r="BC34" s="2">
        <v>1</v>
      </c>
      <c r="BD34" s="2">
        <f>SUM(ques2[[#This Row],[o1]:[o10]])</f>
        <v>9</v>
      </c>
      <c r="BE34" s="2">
        <v>1</v>
      </c>
      <c r="BF34" s="2">
        <v>1</v>
      </c>
      <c r="BG34" s="2">
        <v>1</v>
      </c>
      <c r="BH34" s="2">
        <v>1</v>
      </c>
      <c r="BI34" s="2">
        <v>1</v>
      </c>
      <c r="BJ34" s="2">
        <v>1</v>
      </c>
      <c r="BK34" s="2">
        <v>1</v>
      </c>
      <c r="BL34" s="2">
        <v>1</v>
      </c>
      <c r="BM34" s="2">
        <v>1</v>
      </c>
      <c r="BN34" s="2">
        <v>1</v>
      </c>
      <c r="BO34" s="2">
        <f>SUM(ques2[[#This Row],[f1]:[f10]])</f>
        <v>10</v>
      </c>
      <c r="BP34" s="2">
        <f>ques2[[#This Row],[مجموع 6]]+ques2[[#This Row],[مجموع5]]+ques2[[#This Row],[مجموع 4]]+ques2[[#This Row],[مجموع 3]]+ques2[[#This Row],[مجموع 2]]+ques2[[#This Row],[مجموع1]]</f>
        <v>39</v>
      </c>
      <c r="BQ34" s="2" t="str">
        <f>IF(ques2[[#This Row],[المجموع الكلي]]&gt;=25,"ناجح","راسب")</f>
        <v>ناجح</v>
      </c>
    </row>
    <row r="35" spans="1:69" x14ac:dyDescent="0.25">
      <c r="A35" s="2" t="s">
        <v>148</v>
      </c>
      <c r="B35" s="2">
        <v>1</v>
      </c>
      <c r="C35" s="2">
        <v>1</v>
      </c>
      <c r="D35" s="2">
        <v>0</v>
      </c>
      <c r="E35" s="2">
        <v>1</v>
      </c>
      <c r="F35" s="2">
        <v>1</v>
      </c>
      <c r="G35" s="2">
        <v>0</v>
      </c>
      <c r="H35" s="2">
        <v>1</v>
      </c>
      <c r="I35" s="2">
        <v>0</v>
      </c>
      <c r="J35" s="2">
        <v>1</v>
      </c>
      <c r="K35" s="2">
        <v>1</v>
      </c>
      <c r="L35" s="2">
        <f>SUM(ques2[[#This Row],[I1]:[I10]])</f>
        <v>7</v>
      </c>
      <c r="M35" s="2">
        <v>1</v>
      </c>
      <c r="N35" s="2">
        <v>0</v>
      </c>
      <c r="O35" s="2">
        <v>1</v>
      </c>
      <c r="P35" s="2">
        <v>1</v>
      </c>
      <c r="Q35" s="2">
        <v>1</v>
      </c>
      <c r="R35" s="2">
        <v>0</v>
      </c>
      <c r="S35" s="2">
        <v>1</v>
      </c>
      <c r="T35" s="2">
        <v>0</v>
      </c>
      <c r="U35" s="2">
        <v>1</v>
      </c>
      <c r="V35" s="2">
        <v>1</v>
      </c>
      <c r="W35" s="2">
        <f>SUM(ques2[[#This Row],[q1]:[q10]])</f>
        <v>7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>
        <v>1</v>
      </c>
      <c r="AE35" s="2">
        <v>0</v>
      </c>
      <c r="AF35" s="2">
        <v>1</v>
      </c>
      <c r="AG35" s="2">
        <v>0</v>
      </c>
      <c r="AH35" s="2">
        <f>SUM(ques2[[#This Row],[m1]:[m10]])</f>
        <v>8</v>
      </c>
      <c r="AI35" s="4">
        <v>1</v>
      </c>
      <c r="AJ35" s="4">
        <v>1</v>
      </c>
      <c r="AK35" s="4">
        <v>0</v>
      </c>
      <c r="AL35" s="4">
        <v>0</v>
      </c>
      <c r="AM35" s="4">
        <v>1</v>
      </c>
      <c r="AN35" s="4">
        <v>0</v>
      </c>
      <c r="AO35" s="2">
        <v>1</v>
      </c>
      <c r="AP35" s="2">
        <v>0</v>
      </c>
      <c r="AQ35" s="2">
        <v>1</v>
      </c>
      <c r="AR35" s="2">
        <v>1</v>
      </c>
      <c r="AS35" s="2">
        <f>SUM(ques2[[#This Row],[x1]:[x10]])</f>
        <v>6</v>
      </c>
      <c r="AT35" s="5"/>
      <c r="AU35" s="5"/>
      <c r="AV35" s="5"/>
      <c r="AW35" s="5"/>
      <c r="AX35" s="5"/>
      <c r="BD35" s="2">
        <f>SUM(ques2[[#This Row],[o1]:[o10]])</f>
        <v>0</v>
      </c>
      <c r="BE35" s="2">
        <v>1</v>
      </c>
      <c r="BF35" s="2">
        <v>1</v>
      </c>
      <c r="BG35" s="2">
        <v>1</v>
      </c>
      <c r="BH35" s="2">
        <v>1</v>
      </c>
      <c r="BI35" s="2">
        <v>1</v>
      </c>
      <c r="BJ35" s="2">
        <v>1</v>
      </c>
      <c r="BK35" s="2">
        <v>1</v>
      </c>
      <c r="BL35" s="2">
        <v>1</v>
      </c>
      <c r="BM35" s="2">
        <v>1</v>
      </c>
      <c r="BN35" s="2">
        <v>1</v>
      </c>
      <c r="BO35" s="2">
        <f>SUM(ques2[[#This Row],[f1]:[f10]])</f>
        <v>10</v>
      </c>
      <c r="BP35" s="2">
        <f>ques2[[#This Row],[مجموع 6]]+ques2[[#This Row],[مجموع5]]+ques2[[#This Row],[مجموع 4]]+ques2[[#This Row],[مجموع 3]]+ques2[[#This Row],[مجموع 2]]+ques2[[#This Row],[مجموع1]]</f>
        <v>38</v>
      </c>
      <c r="BQ35" s="2" t="str">
        <f>IF(ques2[[#This Row],[المجموع الكلي]]&gt;=25,"ناجح","راسب")</f>
        <v>ناجح</v>
      </c>
    </row>
    <row r="36" spans="1:69" x14ac:dyDescent="0.25">
      <c r="A36" s="2" t="s">
        <v>149</v>
      </c>
      <c r="B36" s="2">
        <v>1</v>
      </c>
      <c r="C36" s="2">
        <v>1</v>
      </c>
      <c r="D36" s="2">
        <v>0</v>
      </c>
      <c r="E36" s="2">
        <v>1</v>
      </c>
      <c r="F36" s="2">
        <v>1</v>
      </c>
      <c r="G36" s="2">
        <v>1</v>
      </c>
      <c r="H36" s="2">
        <v>1</v>
      </c>
      <c r="I36" s="2">
        <v>0</v>
      </c>
      <c r="J36" s="2">
        <v>1</v>
      </c>
      <c r="K36" s="2">
        <v>1</v>
      </c>
      <c r="L36" s="2">
        <f>SUM(ques2[[#This Row],[I1]:[I10]])</f>
        <v>8</v>
      </c>
      <c r="M36" s="2">
        <v>1</v>
      </c>
      <c r="N36" s="2">
        <v>1</v>
      </c>
      <c r="O36" s="2">
        <v>0</v>
      </c>
      <c r="P36" s="2">
        <v>0</v>
      </c>
      <c r="Q36" s="2">
        <v>1</v>
      </c>
      <c r="R36" s="2">
        <v>0</v>
      </c>
      <c r="S36" s="2">
        <v>1</v>
      </c>
      <c r="T36" s="2">
        <v>0</v>
      </c>
      <c r="U36" s="2">
        <v>1</v>
      </c>
      <c r="V36" s="2">
        <v>1</v>
      </c>
      <c r="W36" s="2">
        <f>SUM(ques2[[#This Row],[q1]:[q10]])</f>
        <v>6</v>
      </c>
      <c r="X36" s="2">
        <v>1</v>
      </c>
      <c r="Y36" s="2">
        <v>1</v>
      </c>
      <c r="Z36" s="2">
        <v>1</v>
      </c>
      <c r="AA36" s="2">
        <v>0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2">
        <f>SUM(ques2[[#This Row],[m1]:[m10]])</f>
        <v>9</v>
      </c>
      <c r="AI36" s="4"/>
      <c r="AJ36" s="4"/>
      <c r="AK36" s="4"/>
      <c r="AL36" s="4"/>
      <c r="AM36" s="4"/>
      <c r="AN36" s="4"/>
      <c r="AS36" s="2">
        <f>SUM(ques2[[#This Row],[x1]:[x10]])</f>
        <v>0</v>
      </c>
      <c r="AT36" s="5">
        <v>1</v>
      </c>
      <c r="AU36" s="5">
        <v>0</v>
      </c>
      <c r="AV36" s="5">
        <v>0</v>
      </c>
      <c r="AW36" s="5">
        <v>1</v>
      </c>
      <c r="AX36" s="5">
        <v>1</v>
      </c>
      <c r="AY36" s="2">
        <v>0</v>
      </c>
      <c r="AZ36" s="2">
        <v>1</v>
      </c>
      <c r="BA36" s="2">
        <v>0</v>
      </c>
      <c r="BB36" s="2">
        <v>0</v>
      </c>
      <c r="BC36" s="2">
        <v>1</v>
      </c>
      <c r="BD36" s="2">
        <f>SUM(ques2[[#This Row],[o1]:[o10]])</f>
        <v>5</v>
      </c>
      <c r="BE36" s="2">
        <v>1</v>
      </c>
      <c r="BF36" s="2">
        <v>1</v>
      </c>
      <c r="BG36" s="2">
        <v>1</v>
      </c>
      <c r="BH36" s="2">
        <v>1</v>
      </c>
      <c r="BI36" s="2">
        <v>1</v>
      </c>
      <c r="BJ36" s="2">
        <v>1</v>
      </c>
      <c r="BK36" s="2">
        <v>1</v>
      </c>
      <c r="BL36" s="2">
        <v>1</v>
      </c>
      <c r="BM36" s="2">
        <v>1</v>
      </c>
      <c r="BN36" s="2">
        <v>1</v>
      </c>
      <c r="BO36" s="2">
        <f>SUM(ques2[[#This Row],[f1]:[f10]])</f>
        <v>10</v>
      </c>
      <c r="BP36" s="2">
        <f>ques2[[#This Row],[مجموع 6]]+ques2[[#This Row],[مجموع5]]+ques2[[#This Row],[مجموع 4]]+ques2[[#This Row],[مجموع 3]]+ques2[[#This Row],[مجموع 2]]+ques2[[#This Row],[مجموع1]]</f>
        <v>38</v>
      </c>
      <c r="BQ36" s="2" t="str">
        <f>IF(ques2[[#This Row],[المجموع الكلي]]&gt;=25,"ناجح","راسب")</f>
        <v>ناجح</v>
      </c>
    </row>
    <row r="37" spans="1:69" x14ac:dyDescent="0.25">
      <c r="A37" s="2" t="s">
        <v>150</v>
      </c>
      <c r="L37" s="2">
        <f>SUM(ques2[[#This Row],[I1]:[I10]])</f>
        <v>0</v>
      </c>
      <c r="M37" s="2">
        <v>1</v>
      </c>
      <c r="N37" s="2">
        <v>0</v>
      </c>
      <c r="O37" s="2">
        <v>0</v>
      </c>
      <c r="P37" s="2">
        <v>1</v>
      </c>
      <c r="Q37" s="2">
        <v>1</v>
      </c>
      <c r="R37" s="2">
        <v>0</v>
      </c>
      <c r="S37" s="2">
        <v>1</v>
      </c>
      <c r="T37" s="2">
        <v>1</v>
      </c>
      <c r="U37" s="2">
        <v>1</v>
      </c>
      <c r="V37" s="2">
        <v>1</v>
      </c>
      <c r="W37" s="2">
        <f>SUM(ques2[[#This Row],[q1]:[q10]])</f>
        <v>7</v>
      </c>
      <c r="X37" s="2">
        <v>1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1</v>
      </c>
      <c r="AE37" s="2">
        <v>1</v>
      </c>
      <c r="AF37" s="2">
        <v>1</v>
      </c>
      <c r="AG37" s="2">
        <v>1</v>
      </c>
      <c r="AH37" s="2">
        <f>SUM(ques2[[#This Row],[m1]:[m10]])</f>
        <v>6</v>
      </c>
      <c r="AI37" s="4">
        <v>0</v>
      </c>
      <c r="AJ37" s="4">
        <v>1</v>
      </c>
      <c r="AK37" s="4">
        <v>1</v>
      </c>
      <c r="AL37" s="4">
        <v>0</v>
      </c>
      <c r="AM37" s="4">
        <v>1</v>
      </c>
      <c r="AN37" s="4">
        <v>0</v>
      </c>
      <c r="AO37" s="2">
        <v>1</v>
      </c>
      <c r="AP37" s="2">
        <v>1</v>
      </c>
      <c r="AQ37" s="2">
        <v>1</v>
      </c>
      <c r="AR37" s="2">
        <v>0</v>
      </c>
      <c r="AS37" s="2">
        <f>SUM(ques2[[#This Row],[x1]:[x10]])</f>
        <v>6</v>
      </c>
      <c r="AT37" s="5">
        <v>1</v>
      </c>
      <c r="AU37" s="5">
        <v>0</v>
      </c>
      <c r="AV37" s="5">
        <v>1</v>
      </c>
      <c r="AW37" s="5">
        <v>1</v>
      </c>
      <c r="AX37" s="5">
        <v>0</v>
      </c>
      <c r="AY37" s="2">
        <v>1</v>
      </c>
      <c r="AZ37" s="2">
        <v>1</v>
      </c>
      <c r="BA37" s="2">
        <v>1</v>
      </c>
      <c r="BB37" s="2">
        <v>0</v>
      </c>
      <c r="BC37" s="2">
        <v>0</v>
      </c>
      <c r="BD37" s="2">
        <f>SUM(ques2[[#This Row],[o1]:[o10]])</f>
        <v>6</v>
      </c>
      <c r="BE37" s="2">
        <v>1</v>
      </c>
      <c r="BF37" s="2">
        <v>1</v>
      </c>
      <c r="BG37" s="2">
        <v>0</v>
      </c>
      <c r="BH37" s="2">
        <v>1</v>
      </c>
      <c r="BI37" s="2">
        <v>1</v>
      </c>
      <c r="BJ37" s="2">
        <v>1</v>
      </c>
      <c r="BK37" s="2">
        <v>1</v>
      </c>
      <c r="BL37" s="2">
        <v>1</v>
      </c>
      <c r="BM37" s="2">
        <v>1</v>
      </c>
      <c r="BN37" s="2">
        <v>1</v>
      </c>
      <c r="BO37" s="2">
        <f>SUM(ques2[[#This Row],[f1]:[f10]])</f>
        <v>9</v>
      </c>
      <c r="BP37" s="2">
        <f>ques2[[#This Row],[مجموع 6]]+ques2[[#This Row],[مجموع5]]+ques2[[#This Row],[مجموع 4]]+ques2[[#This Row],[مجموع 3]]+ques2[[#This Row],[مجموع 2]]+ques2[[#This Row],[مجموع1]]</f>
        <v>34</v>
      </c>
      <c r="BQ37" s="2" t="str">
        <f>IF(ques2[[#This Row],[المجموع الكلي]]&gt;=25,"ناجح","راسب")</f>
        <v>ناجح</v>
      </c>
    </row>
    <row r="38" spans="1:69" x14ac:dyDescent="0.25">
      <c r="A38" s="2" t="s">
        <v>151</v>
      </c>
      <c r="B38" s="2">
        <v>0</v>
      </c>
      <c r="C38" s="2">
        <v>1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0</v>
      </c>
      <c r="K38" s="2">
        <v>0</v>
      </c>
      <c r="L38" s="2">
        <f>SUM(ques2[[#This Row],[I1]:[I10]])</f>
        <v>7</v>
      </c>
      <c r="W38" s="2">
        <f>SUM(ques2[[#This Row],[q1]:[q10]])</f>
        <v>0</v>
      </c>
      <c r="X38" s="2">
        <v>1</v>
      </c>
      <c r="Y38" s="2">
        <v>1</v>
      </c>
      <c r="Z38" s="2">
        <v>0</v>
      </c>
      <c r="AA38" s="2">
        <v>1</v>
      </c>
      <c r="AB38" s="2">
        <v>0</v>
      </c>
      <c r="AC38" s="2">
        <v>1</v>
      </c>
      <c r="AD38" s="2">
        <v>1</v>
      </c>
      <c r="AE38" s="2">
        <v>1</v>
      </c>
      <c r="AF38" s="2">
        <v>1</v>
      </c>
      <c r="AG38" s="2">
        <v>1</v>
      </c>
      <c r="AH38" s="2">
        <f>SUM(ques2[[#This Row],[m1]:[m10]])</f>
        <v>8</v>
      </c>
      <c r="AI38" s="4">
        <v>1</v>
      </c>
      <c r="AJ38" s="4">
        <v>0</v>
      </c>
      <c r="AK38" s="4">
        <v>1</v>
      </c>
      <c r="AL38" s="4">
        <v>0</v>
      </c>
      <c r="AM38" s="4">
        <v>0</v>
      </c>
      <c r="AN38" s="4">
        <v>0</v>
      </c>
      <c r="AO38" s="2">
        <v>1</v>
      </c>
      <c r="AP38" s="2">
        <v>1</v>
      </c>
      <c r="AQ38" s="2">
        <v>1</v>
      </c>
      <c r="AR38" s="2">
        <v>0</v>
      </c>
      <c r="AS38" s="2">
        <f>SUM(ques2[[#This Row],[x1]:[x10]])</f>
        <v>5</v>
      </c>
      <c r="AT38" s="5">
        <v>0</v>
      </c>
      <c r="AU38" s="5">
        <v>1</v>
      </c>
      <c r="AV38" s="5">
        <v>1</v>
      </c>
      <c r="AW38" s="5">
        <v>1</v>
      </c>
      <c r="AX38" s="5">
        <v>0</v>
      </c>
      <c r="AY38" s="2">
        <v>1</v>
      </c>
      <c r="AZ38" s="2">
        <v>1</v>
      </c>
      <c r="BA38" s="2">
        <v>1</v>
      </c>
      <c r="BB38" s="2">
        <v>1</v>
      </c>
      <c r="BC38" s="2">
        <v>1</v>
      </c>
      <c r="BD38" s="2">
        <f>SUM(ques2[[#This Row],[o1]:[o10]])</f>
        <v>8</v>
      </c>
      <c r="BE38" s="2">
        <v>1</v>
      </c>
      <c r="BF38" s="2">
        <v>1</v>
      </c>
      <c r="BG38" s="2">
        <v>1</v>
      </c>
      <c r="BH38" s="2">
        <v>1</v>
      </c>
      <c r="BI38" s="2">
        <v>1</v>
      </c>
      <c r="BJ38" s="2">
        <v>0</v>
      </c>
      <c r="BK38" s="2">
        <v>1</v>
      </c>
      <c r="BL38" s="2">
        <v>1</v>
      </c>
      <c r="BM38" s="2">
        <v>1</v>
      </c>
      <c r="BN38" s="2">
        <v>1</v>
      </c>
      <c r="BO38" s="2">
        <f>SUM(ques2[[#This Row],[f1]:[f10]])</f>
        <v>9</v>
      </c>
      <c r="BP38" s="2">
        <f>ques2[[#This Row],[مجموع 6]]+ques2[[#This Row],[مجموع5]]+ques2[[#This Row],[مجموع 4]]+ques2[[#This Row],[مجموع 3]]+ques2[[#This Row],[مجموع 2]]+ques2[[#This Row],[مجموع1]]</f>
        <v>37</v>
      </c>
      <c r="BQ38" s="2" t="str">
        <f>IF(ques2[[#This Row],[المجموع الكلي]]&gt;=25,"ناجح","راسب")</f>
        <v>ناجح</v>
      </c>
    </row>
    <row r="39" spans="1:69" x14ac:dyDescent="0.25">
      <c r="A39" s="2" t="s">
        <v>152</v>
      </c>
      <c r="B39" s="2">
        <v>1</v>
      </c>
      <c r="C39" s="2">
        <v>1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1</v>
      </c>
      <c r="K39" s="2">
        <v>1</v>
      </c>
      <c r="L39" s="2">
        <f>SUM(ques2[[#This Row],[I1]:[I10]])</f>
        <v>4</v>
      </c>
      <c r="M39" s="2">
        <v>1</v>
      </c>
      <c r="N39" s="2">
        <v>0</v>
      </c>
      <c r="O39" s="2">
        <v>1</v>
      </c>
      <c r="P39" s="2">
        <v>1</v>
      </c>
      <c r="Q39" s="2">
        <v>1</v>
      </c>
      <c r="R39" s="2">
        <v>0</v>
      </c>
      <c r="S39" s="2">
        <v>1</v>
      </c>
      <c r="T39" s="2">
        <v>0</v>
      </c>
      <c r="U39" s="2">
        <v>1</v>
      </c>
      <c r="V39" s="2">
        <v>1</v>
      </c>
      <c r="W39" s="2">
        <f>SUM(ques2[[#This Row],[q1]:[q10]])</f>
        <v>7</v>
      </c>
      <c r="X39" s="2">
        <v>1</v>
      </c>
      <c r="Y39" s="2">
        <v>1</v>
      </c>
      <c r="Z39" s="2">
        <v>0</v>
      </c>
      <c r="AA39" s="2">
        <v>1</v>
      </c>
      <c r="AB39" s="2">
        <v>1</v>
      </c>
      <c r="AC39" s="2">
        <v>1</v>
      </c>
      <c r="AD39" s="2">
        <v>1</v>
      </c>
      <c r="AE39" s="2">
        <v>1</v>
      </c>
      <c r="AF39" s="2">
        <v>1</v>
      </c>
      <c r="AG39" s="2">
        <v>1</v>
      </c>
      <c r="AH39" s="2">
        <f>SUM(ques2[[#This Row],[m1]:[m10]])</f>
        <v>9</v>
      </c>
      <c r="AI39" s="4">
        <v>1</v>
      </c>
      <c r="AJ39" s="4">
        <v>1</v>
      </c>
      <c r="AK39" s="4">
        <v>1</v>
      </c>
      <c r="AL39" s="4">
        <v>1</v>
      </c>
      <c r="AM39" s="4">
        <v>1</v>
      </c>
      <c r="AN39" s="4">
        <v>0</v>
      </c>
      <c r="AO39" s="2">
        <v>1</v>
      </c>
      <c r="AP39" s="2">
        <v>0</v>
      </c>
      <c r="AQ39" s="2">
        <v>1</v>
      </c>
      <c r="AR39" s="2">
        <v>1</v>
      </c>
      <c r="AS39" s="2">
        <f>SUM(ques2[[#This Row],[x1]:[x10]])</f>
        <v>8</v>
      </c>
      <c r="AT39" s="5"/>
      <c r="AU39" s="5"/>
      <c r="AV39" s="5"/>
      <c r="AW39" s="5"/>
      <c r="AX39" s="5"/>
      <c r="BD39" s="2">
        <f>SUM(ques2[[#This Row],[o1]:[o10]])</f>
        <v>0</v>
      </c>
      <c r="BE39" s="2">
        <v>1</v>
      </c>
      <c r="BF39" s="2">
        <v>1</v>
      </c>
      <c r="BG39" s="2">
        <v>1</v>
      </c>
      <c r="BH39" s="2">
        <v>1</v>
      </c>
      <c r="BI39" s="2">
        <v>1</v>
      </c>
      <c r="BJ39" s="2">
        <v>0</v>
      </c>
      <c r="BK39" s="2">
        <v>1</v>
      </c>
      <c r="BL39" s="2">
        <v>1</v>
      </c>
      <c r="BM39" s="2">
        <v>0</v>
      </c>
      <c r="BN39" s="2">
        <v>1</v>
      </c>
      <c r="BO39" s="2">
        <f>SUM(ques2[[#This Row],[f1]:[f10]])</f>
        <v>8</v>
      </c>
      <c r="BP39" s="2">
        <f>ques2[[#This Row],[مجموع 6]]+ques2[[#This Row],[مجموع5]]+ques2[[#This Row],[مجموع 4]]+ques2[[#This Row],[مجموع 3]]+ques2[[#This Row],[مجموع 2]]+ques2[[#This Row],[مجموع1]]</f>
        <v>36</v>
      </c>
      <c r="BQ39" s="2" t="str">
        <f>IF(ques2[[#This Row],[المجموع الكلي]]&gt;=25,"ناجح","راسب")</f>
        <v>ناجح</v>
      </c>
    </row>
    <row r="40" spans="1:69" x14ac:dyDescent="0.25">
      <c r="A40" s="2" t="s">
        <v>153</v>
      </c>
      <c r="B40" s="2">
        <v>0</v>
      </c>
      <c r="C40" s="2">
        <v>0</v>
      </c>
      <c r="D40" s="2">
        <v>1</v>
      </c>
      <c r="E40" s="2">
        <v>1</v>
      </c>
      <c r="F40" s="2">
        <v>0</v>
      </c>
      <c r="G40" s="2">
        <v>1</v>
      </c>
      <c r="H40" s="2">
        <v>1</v>
      </c>
      <c r="I40" s="2">
        <v>1</v>
      </c>
      <c r="J40" s="2">
        <v>0</v>
      </c>
      <c r="K40" s="2">
        <v>0</v>
      </c>
      <c r="L40" s="2">
        <f>SUM(ques2[[#This Row],[I1]:[I10]])</f>
        <v>5</v>
      </c>
      <c r="M40" s="2">
        <v>1</v>
      </c>
      <c r="N40" s="2">
        <v>0</v>
      </c>
      <c r="O40" s="2">
        <v>0</v>
      </c>
      <c r="P40" s="2">
        <v>1</v>
      </c>
      <c r="Q40" s="2">
        <v>0</v>
      </c>
      <c r="R40" s="2">
        <v>1</v>
      </c>
      <c r="S40" s="2">
        <v>1</v>
      </c>
      <c r="T40" s="2">
        <v>0</v>
      </c>
      <c r="U40" s="2">
        <v>1</v>
      </c>
      <c r="V40" s="2">
        <v>1</v>
      </c>
      <c r="W40" s="2">
        <f>SUM(ques2[[#This Row],[q1]:[q10]])</f>
        <v>6</v>
      </c>
      <c r="AH40" s="2">
        <f>SUM(ques2[[#This Row],[m1]:[m10]])</f>
        <v>0</v>
      </c>
      <c r="AI40" s="4">
        <v>0</v>
      </c>
      <c r="AJ40" s="4">
        <v>1</v>
      </c>
      <c r="AK40" s="4">
        <v>0</v>
      </c>
      <c r="AL40" s="4">
        <v>1</v>
      </c>
      <c r="AM40" s="4">
        <v>0</v>
      </c>
      <c r="AN40" s="4">
        <v>1</v>
      </c>
      <c r="AO40" s="2">
        <v>1</v>
      </c>
      <c r="AP40" s="2">
        <v>1</v>
      </c>
      <c r="AQ40" s="2">
        <v>1</v>
      </c>
      <c r="AR40" s="2">
        <v>1</v>
      </c>
      <c r="AS40" s="2">
        <f>SUM(ques2[[#This Row],[x1]:[x10]])</f>
        <v>7</v>
      </c>
      <c r="AT40" s="5">
        <v>0</v>
      </c>
      <c r="AU40" s="5">
        <v>1</v>
      </c>
      <c r="AV40" s="5">
        <v>0</v>
      </c>
      <c r="AW40" s="5">
        <v>1</v>
      </c>
      <c r="AX40" s="5">
        <v>1</v>
      </c>
      <c r="AY40" s="2">
        <v>1</v>
      </c>
      <c r="AZ40" s="2">
        <v>0</v>
      </c>
      <c r="BA40" s="2">
        <v>1</v>
      </c>
      <c r="BB40" s="2">
        <v>0</v>
      </c>
      <c r="BC40" s="2">
        <v>1</v>
      </c>
      <c r="BD40" s="2">
        <f>SUM(ques2[[#This Row],[o1]:[o10]])</f>
        <v>6</v>
      </c>
      <c r="BE40" s="2">
        <v>1</v>
      </c>
      <c r="BF40" s="2">
        <v>1</v>
      </c>
      <c r="BG40" s="2">
        <v>1</v>
      </c>
      <c r="BH40" s="2">
        <v>1</v>
      </c>
      <c r="BI40" s="2">
        <v>1</v>
      </c>
      <c r="BJ40" s="2">
        <v>0</v>
      </c>
      <c r="BK40" s="2">
        <v>1</v>
      </c>
      <c r="BL40" s="2">
        <v>0</v>
      </c>
      <c r="BM40" s="2">
        <v>1</v>
      </c>
      <c r="BN40" s="2">
        <v>1</v>
      </c>
      <c r="BO40" s="2">
        <f>SUM(ques2[[#This Row],[f1]:[f10]])</f>
        <v>8</v>
      </c>
      <c r="BP40" s="2">
        <f>ques2[[#This Row],[مجموع 6]]+ques2[[#This Row],[مجموع5]]+ques2[[#This Row],[مجموع 4]]+ques2[[#This Row],[مجموع 3]]+ques2[[#This Row],[مجموع 2]]+ques2[[#This Row],[مجموع1]]</f>
        <v>32</v>
      </c>
      <c r="BQ40" s="2" t="str">
        <f>IF(ques2[[#This Row],[المجموع الكلي]]&gt;=25,"ناجح","راسب")</f>
        <v>ناجح</v>
      </c>
    </row>
    <row r="41" spans="1:69" x14ac:dyDescent="0.25">
      <c r="A41" s="2" t="s">
        <v>154</v>
      </c>
      <c r="B41" s="2">
        <v>1</v>
      </c>
      <c r="C41" s="2">
        <v>0</v>
      </c>
      <c r="D41" s="2">
        <v>0</v>
      </c>
      <c r="E41" s="2">
        <v>1</v>
      </c>
      <c r="F41" s="2">
        <v>0</v>
      </c>
      <c r="G41" s="2">
        <v>1</v>
      </c>
      <c r="H41" s="2">
        <v>0</v>
      </c>
      <c r="I41" s="2">
        <v>1</v>
      </c>
      <c r="J41" s="2">
        <v>1</v>
      </c>
      <c r="K41" s="2">
        <v>1</v>
      </c>
      <c r="L41" s="2">
        <f>SUM(ques2[[#This Row],[I1]:[I10]])</f>
        <v>6</v>
      </c>
      <c r="M41" s="2">
        <v>1</v>
      </c>
      <c r="N41" s="2">
        <v>0</v>
      </c>
      <c r="O41" s="2">
        <v>1</v>
      </c>
      <c r="P41" s="2">
        <v>0</v>
      </c>
      <c r="Q41" s="2">
        <v>1</v>
      </c>
      <c r="R41" s="2">
        <v>1</v>
      </c>
      <c r="S41" s="2">
        <v>1</v>
      </c>
      <c r="T41" s="2">
        <v>0</v>
      </c>
      <c r="U41" s="2">
        <v>1</v>
      </c>
      <c r="V41" s="2">
        <v>1</v>
      </c>
      <c r="W41" s="2">
        <f>SUM(ques2[[#This Row],[q1]:[q10]])</f>
        <v>7</v>
      </c>
      <c r="X41" s="2">
        <v>1</v>
      </c>
      <c r="Y41" s="2">
        <v>1</v>
      </c>
      <c r="Z41" s="2">
        <v>0</v>
      </c>
      <c r="AA41" s="2">
        <v>1</v>
      </c>
      <c r="AB41" s="2">
        <v>1</v>
      </c>
      <c r="AC41" s="2">
        <v>0</v>
      </c>
      <c r="AD41" s="2">
        <v>1</v>
      </c>
      <c r="AE41" s="2">
        <v>0</v>
      </c>
      <c r="AF41" s="2">
        <v>1</v>
      </c>
      <c r="AG41" s="2">
        <v>1</v>
      </c>
      <c r="AH41" s="2">
        <f>SUM(ques2[[#This Row],[m1]:[m10]])</f>
        <v>7</v>
      </c>
      <c r="AI41" s="4">
        <v>1</v>
      </c>
      <c r="AJ41" s="4">
        <v>0</v>
      </c>
      <c r="AK41" s="4">
        <v>1</v>
      </c>
      <c r="AL41" s="4">
        <v>0</v>
      </c>
      <c r="AM41" s="4">
        <v>0</v>
      </c>
      <c r="AN41" s="4">
        <v>0</v>
      </c>
      <c r="AO41" s="2">
        <v>1</v>
      </c>
      <c r="AP41" s="2">
        <v>1</v>
      </c>
      <c r="AQ41" s="2">
        <v>1</v>
      </c>
      <c r="AR41" s="2">
        <v>1</v>
      </c>
      <c r="AS41" s="2">
        <f>SUM(ques2[[#This Row],[x1]:[x10]])</f>
        <v>6</v>
      </c>
      <c r="AT41" s="5">
        <v>1</v>
      </c>
      <c r="AU41" s="5">
        <v>0</v>
      </c>
      <c r="AV41" s="5">
        <v>0</v>
      </c>
      <c r="AW41" s="5">
        <v>1</v>
      </c>
      <c r="AX41" s="5">
        <v>1</v>
      </c>
      <c r="AY41" s="2">
        <v>1</v>
      </c>
      <c r="AZ41" s="2">
        <v>1</v>
      </c>
      <c r="BA41" s="2">
        <v>1</v>
      </c>
      <c r="BB41" s="2">
        <v>0</v>
      </c>
      <c r="BC41" s="2">
        <v>1</v>
      </c>
      <c r="BD41" s="2">
        <f>SUM(ques2[[#This Row],[o1]:[o10]])</f>
        <v>7</v>
      </c>
      <c r="BO41" s="2">
        <f>SUM(ques2[[#This Row],[f1]:[f10]])</f>
        <v>0</v>
      </c>
      <c r="BP41" s="2">
        <f>ques2[[#This Row],[مجموع 6]]+ques2[[#This Row],[مجموع5]]+ques2[[#This Row],[مجموع 4]]+ques2[[#This Row],[مجموع 3]]+ques2[[#This Row],[مجموع 2]]+ques2[[#This Row],[مجموع1]]</f>
        <v>33</v>
      </c>
      <c r="BQ41" s="2" t="str">
        <f>IF(ques2[[#This Row],[المجموع الكلي]]&gt;=25,"ناجح","راسب")</f>
        <v>ناجح</v>
      </c>
    </row>
    <row r="42" spans="1:69" x14ac:dyDescent="0.25">
      <c r="A42" s="2" t="s">
        <v>155</v>
      </c>
      <c r="L42" s="2">
        <f>SUM(ques2[[#This Row],[I1]:[I10]])</f>
        <v>0</v>
      </c>
      <c r="M42" s="2">
        <v>0</v>
      </c>
      <c r="N42" s="2">
        <v>0</v>
      </c>
      <c r="O42" s="2">
        <v>1</v>
      </c>
      <c r="P42" s="2">
        <v>0</v>
      </c>
      <c r="Q42" s="2">
        <v>0</v>
      </c>
      <c r="R42" s="2">
        <v>1</v>
      </c>
      <c r="S42" s="2">
        <v>0</v>
      </c>
      <c r="T42" s="2">
        <v>1</v>
      </c>
      <c r="U42" s="2">
        <v>1</v>
      </c>
      <c r="V42" s="2">
        <v>1</v>
      </c>
      <c r="W42" s="2">
        <f>SUM(ques2[[#This Row],[q1]:[q10]])</f>
        <v>5</v>
      </c>
      <c r="X42" s="2">
        <v>1</v>
      </c>
      <c r="Y42" s="2">
        <v>1</v>
      </c>
      <c r="Z42" s="2">
        <v>0</v>
      </c>
      <c r="AA42" s="2">
        <v>1</v>
      </c>
      <c r="AB42" s="2">
        <v>1</v>
      </c>
      <c r="AC42" s="2">
        <v>1</v>
      </c>
      <c r="AD42" s="2">
        <v>1</v>
      </c>
      <c r="AE42" s="2">
        <v>1</v>
      </c>
      <c r="AF42" s="2">
        <v>1</v>
      </c>
      <c r="AG42" s="2">
        <v>0</v>
      </c>
      <c r="AH42" s="2">
        <f>SUM(ques2[[#This Row],[m1]:[m10]])</f>
        <v>8</v>
      </c>
      <c r="AI42" s="4">
        <v>1</v>
      </c>
      <c r="AJ42" s="4">
        <v>1</v>
      </c>
      <c r="AK42" s="4">
        <v>0</v>
      </c>
      <c r="AL42" s="4">
        <v>1</v>
      </c>
      <c r="AM42" s="4">
        <v>1</v>
      </c>
      <c r="AN42" s="4">
        <v>1</v>
      </c>
      <c r="AO42" s="2">
        <v>0</v>
      </c>
      <c r="AP42" s="2">
        <v>1</v>
      </c>
      <c r="AQ42" s="2">
        <v>1</v>
      </c>
      <c r="AR42" s="2">
        <v>1</v>
      </c>
      <c r="AS42" s="2">
        <f>SUM(ques2[[#This Row],[x1]:[x10]])</f>
        <v>8</v>
      </c>
      <c r="AT42" s="5">
        <v>0</v>
      </c>
      <c r="AU42" s="5">
        <v>0</v>
      </c>
      <c r="AV42" s="5">
        <v>1</v>
      </c>
      <c r="AW42" s="5">
        <v>1</v>
      </c>
      <c r="AX42" s="5">
        <v>1</v>
      </c>
      <c r="AY42" s="2">
        <v>1</v>
      </c>
      <c r="AZ42" s="2">
        <v>0</v>
      </c>
      <c r="BA42" s="2">
        <v>1</v>
      </c>
      <c r="BB42" s="2">
        <v>1</v>
      </c>
      <c r="BC42" s="2">
        <v>1</v>
      </c>
      <c r="BD42" s="2">
        <f>SUM(ques2[[#This Row],[o1]:[o10]])</f>
        <v>7</v>
      </c>
      <c r="BE42" s="2">
        <v>1</v>
      </c>
      <c r="BF42" s="2">
        <v>1</v>
      </c>
      <c r="BG42" s="2">
        <v>1</v>
      </c>
      <c r="BH42" s="2">
        <v>0</v>
      </c>
      <c r="BI42" s="2">
        <v>1</v>
      </c>
      <c r="BJ42" s="2">
        <v>1</v>
      </c>
      <c r="BK42" s="2">
        <v>1</v>
      </c>
      <c r="BL42" s="2">
        <v>1</v>
      </c>
      <c r="BM42" s="2">
        <v>1</v>
      </c>
      <c r="BN42" s="2">
        <v>1</v>
      </c>
      <c r="BO42" s="2">
        <f>SUM(ques2[[#This Row],[f1]:[f10]])</f>
        <v>9</v>
      </c>
      <c r="BP42" s="2">
        <f>ques2[[#This Row],[مجموع 6]]+ques2[[#This Row],[مجموع5]]+ques2[[#This Row],[مجموع 4]]+ques2[[#This Row],[مجموع 3]]+ques2[[#This Row],[مجموع 2]]+ques2[[#This Row],[مجموع1]]</f>
        <v>37</v>
      </c>
      <c r="BQ42" s="2" t="str">
        <f>IF(ques2[[#This Row],[المجموع الكلي]]&gt;=25,"ناجح","راسب")</f>
        <v>ناجح</v>
      </c>
    </row>
    <row r="43" spans="1:69" x14ac:dyDescent="0.25">
      <c r="A43" s="2" t="s">
        <v>156</v>
      </c>
      <c r="B43" s="2">
        <v>1</v>
      </c>
      <c r="C43" s="2">
        <v>1</v>
      </c>
      <c r="D43" s="2">
        <v>1</v>
      </c>
      <c r="E43" s="2">
        <v>0</v>
      </c>
      <c r="F43" s="2">
        <v>1</v>
      </c>
      <c r="G43" s="2">
        <v>0</v>
      </c>
      <c r="H43" s="2">
        <v>1</v>
      </c>
      <c r="I43" s="2">
        <v>0</v>
      </c>
      <c r="J43" s="2">
        <v>1</v>
      </c>
      <c r="K43" s="2">
        <v>1</v>
      </c>
      <c r="L43" s="2">
        <f>SUM(ques2[[#This Row],[I1]:[I10]])</f>
        <v>7</v>
      </c>
      <c r="W43" s="2">
        <f>SUM(ques2[[#This Row],[q1]:[q10]])</f>
        <v>0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0</v>
      </c>
      <c r="AD43" s="2">
        <v>1</v>
      </c>
      <c r="AE43" s="2">
        <v>1</v>
      </c>
      <c r="AF43" s="2">
        <v>1</v>
      </c>
      <c r="AG43" s="2">
        <v>0</v>
      </c>
      <c r="AH43" s="2">
        <f>SUM(ques2[[#This Row],[m1]:[m10]])</f>
        <v>8</v>
      </c>
      <c r="AI43" s="4">
        <v>0</v>
      </c>
      <c r="AJ43" s="4">
        <v>0</v>
      </c>
      <c r="AK43" s="4">
        <v>1</v>
      </c>
      <c r="AL43" s="4">
        <v>0</v>
      </c>
      <c r="AM43" s="4">
        <v>0</v>
      </c>
      <c r="AN43" s="4">
        <v>1</v>
      </c>
      <c r="AO43" s="2">
        <v>1</v>
      </c>
      <c r="AP43" s="2">
        <v>0</v>
      </c>
      <c r="AQ43" s="2">
        <v>1</v>
      </c>
      <c r="AR43" s="2">
        <v>0</v>
      </c>
      <c r="AS43" s="2">
        <f>SUM(ques2[[#This Row],[x1]:[x10]])</f>
        <v>4</v>
      </c>
      <c r="AT43" s="5">
        <v>0</v>
      </c>
      <c r="AU43" s="5">
        <v>1</v>
      </c>
      <c r="AV43" s="5">
        <v>0</v>
      </c>
      <c r="AW43" s="5">
        <v>1</v>
      </c>
      <c r="AX43" s="5">
        <v>1</v>
      </c>
      <c r="AY43" s="2">
        <v>0</v>
      </c>
      <c r="AZ43" s="2">
        <v>0</v>
      </c>
      <c r="BA43" s="2">
        <v>1</v>
      </c>
      <c r="BB43" s="2">
        <v>0</v>
      </c>
      <c r="BC43" s="2">
        <v>0</v>
      </c>
      <c r="BD43" s="2">
        <f>SUM(ques2[[#This Row],[o1]:[o10]])</f>
        <v>4</v>
      </c>
      <c r="BE43" s="2">
        <v>1</v>
      </c>
      <c r="BF43" s="2">
        <v>1</v>
      </c>
      <c r="BG43" s="2">
        <v>1</v>
      </c>
      <c r="BH43" s="2">
        <v>1</v>
      </c>
      <c r="BI43" s="2">
        <v>0</v>
      </c>
      <c r="BJ43" s="2">
        <v>1</v>
      </c>
      <c r="BK43" s="2">
        <v>1</v>
      </c>
      <c r="BL43" s="2">
        <v>1</v>
      </c>
      <c r="BM43" s="2">
        <v>1</v>
      </c>
      <c r="BN43" s="2">
        <v>0</v>
      </c>
      <c r="BO43" s="2">
        <f>SUM(ques2[[#This Row],[f1]:[f10]])</f>
        <v>8</v>
      </c>
      <c r="BP43" s="2">
        <f>ques2[[#This Row],[مجموع 6]]+ques2[[#This Row],[مجموع5]]+ques2[[#This Row],[مجموع 4]]+ques2[[#This Row],[مجموع 3]]+ques2[[#This Row],[مجموع 2]]+ques2[[#This Row],[مجموع1]]</f>
        <v>31</v>
      </c>
      <c r="BQ43" s="2" t="str">
        <f>IF(ques2[[#This Row],[المجموع الكلي]]&gt;=25,"ناجح","راسب")</f>
        <v>ناجح</v>
      </c>
    </row>
    <row r="44" spans="1:69" x14ac:dyDescent="0.25">
      <c r="A44" s="2" t="s">
        <v>157</v>
      </c>
      <c r="B44" s="2">
        <v>1</v>
      </c>
      <c r="C44" s="2">
        <v>0</v>
      </c>
      <c r="D44" s="2">
        <v>0</v>
      </c>
      <c r="E44" s="2">
        <v>0</v>
      </c>
      <c r="F44" s="2">
        <v>1</v>
      </c>
      <c r="G44" s="2">
        <v>1</v>
      </c>
      <c r="H44" s="2">
        <v>0</v>
      </c>
      <c r="I44" s="2">
        <v>0</v>
      </c>
      <c r="J44" s="2">
        <v>1</v>
      </c>
      <c r="K44" s="2">
        <v>0</v>
      </c>
      <c r="L44" s="2">
        <f>SUM(ques2[[#This Row],[I1]:[I10]])</f>
        <v>4</v>
      </c>
      <c r="M44" s="2">
        <v>0</v>
      </c>
      <c r="N44" s="2">
        <v>1</v>
      </c>
      <c r="O44" s="2">
        <v>0</v>
      </c>
      <c r="P44" s="2">
        <v>1</v>
      </c>
      <c r="Q44" s="2">
        <v>0</v>
      </c>
      <c r="R44" s="2">
        <v>1</v>
      </c>
      <c r="S44" s="2">
        <v>1</v>
      </c>
      <c r="T44" s="2">
        <v>0</v>
      </c>
      <c r="U44" s="2">
        <v>1</v>
      </c>
      <c r="V44" s="2">
        <v>1</v>
      </c>
      <c r="W44" s="2">
        <f>SUM(ques2[[#This Row],[q1]:[q10]])</f>
        <v>6</v>
      </c>
      <c r="X44" s="2">
        <v>1</v>
      </c>
      <c r="Y44" s="2">
        <v>1</v>
      </c>
      <c r="Z44" s="2">
        <v>0</v>
      </c>
      <c r="AA44" s="2">
        <v>1</v>
      </c>
      <c r="AB44" s="2">
        <v>1</v>
      </c>
      <c r="AC44" s="2">
        <v>0</v>
      </c>
      <c r="AD44" s="2">
        <v>1</v>
      </c>
      <c r="AE44" s="2">
        <v>1</v>
      </c>
      <c r="AF44" s="2">
        <v>1</v>
      </c>
      <c r="AG44" s="2">
        <v>0</v>
      </c>
      <c r="AH44" s="2">
        <f>SUM(ques2[[#This Row],[m1]:[m10]])</f>
        <v>7</v>
      </c>
      <c r="AI44" s="4">
        <v>0</v>
      </c>
      <c r="AJ44" s="4">
        <v>1</v>
      </c>
      <c r="AK44" s="4">
        <v>0</v>
      </c>
      <c r="AL44" s="4">
        <v>0</v>
      </c>
      <c r="AM44" s="4">
        <v>0</v>
      </c>
      <c r="AN44" s="4">
        <v>0</v>
      </c>
      <c r="AO44" s="2">
        <v>1</v>
      </c>
      <c r="AP44" s="2">
        <v>1</v>
      </c>
      <c r="AQ44" s="2">
        <v>1</v>
      </c>
      <c r="AR44" s="2">
        <v>1</v>
      </c>
      <c r="AS44" s="2">
        <f>SUM(ques2[[#This Row],[x1]:[x10]])</f>
        <v>5</v>
      </c>
      <c r="AT44" s="5"/>
      <c r="AU44" s="5"/>
      <c r="AV44" s="5"/>
      <c r="AW44" s="5"/>
      <c r="AX44" s="5"/>
      <c r="BD44" s="2">
        <f>SUM(ques2[[#This Row],[o1]:[o10]])</f>
        <v>0</v>
      </c>
      <c r="BE44" s="2">
        <v>1</v>
      </c>
      <c r="BF44" s="2">
        <v>1</v>
      </c>
      <c r="BG44" s="2">
        <v>1</v>
      </c>
      <c r="BH44" s="2">
        <v>1</v>
      </c>
      <c r="BI44" s="2">
        <v>0</v>
      </c>
      <c r="BJ44" s="2">
        <v>0</v>
      </c>
      <c r="BK44" s="2">
        <v>1</v>
      </c>
      <c r="BL44" s="2">
        <v>1</v>
      </c>
      <c r="BM44" s="2">
        <v>0</v>
      </c>
      <c r="BN44" s="2">
        <v>1</v>
      </c>
      <c r="BO44" s="2">
        <f>SUM(ques2[[#This Row],[f1]:[f10]])</f>
        <v>7</v>
      </c>
      <c r="BP44" s="2">
        <f>ques2[[#This Row],[مجموع 6]]+ques2[[#This Row],[مجموع5]]+ques2[[#This Row],[مجموع 4]]+ques2[[#This Row],[مجموع 3]]+ques2[[#This Row],[مجموع 2]]+ques2[[#This Row],[مجموع1]]</f>
        <v>29</v>
      </c>
      <c r="BQ44" s="2" t="str">
        <f>IF(ques2[[#This Row],[المجموع الكلي]]&gt;=25,"ناجح","راسب")</f>
        <v>ناجح</v>
      </c>
    </row>
    <row r="45" spans="1:69" x14ac:dyDescent="0.25">
      <c r="A45" s="2" t="s">
        <v>158</v>
      </c>
      <c r="B45" s="2">
        <v>1</v>
      </c>
      <c r="C45" s="2">
        <v>0</v>
      </c>
      <c r="D45" s="2">
        <v>1</v>
      </c>
      <c r="E45" s="2">
        <v>1</v>
      </c>
      <c r="F45" s="2">
        <v>0</v>
      </c>
      <c r="G45" s="2">
        <v>0</v>
      </c>
      <c r="H45" s="2">
        <v>1</v>
      </c>
      <c r="I45" s="2">
        <v>1</v>
      </c>
      <c r="J45" s="2">
        <v>0</v>
      </c>
      <c r="K45" s="2">
        <v>1</v>
      </c>
      <c r="L45" s="2">
        <f>SUM(ques2[[#This Row],[I1]:[I10]])</f>
        <v>6</v>
      </c>
      <c r="M45" s="2">
        <v>1</v>
      </c>
      <c r="N45" s="2">
        <v>1</v>
      </c>
      <c r="O45" s="2">
        <v>0</v>
      </c>
      <c r="P45" s="2">
        <v>1</v>
      </c>
      <c r="Q45" s="2">
        <v>1</v>
      </c>
      <c r="R45" s="2">
        <v>1</v>
      </c>
      <c r="S45" s="2">
        <v>0</v>
      </c>
      <c r="T45" s="2">
        <v>1</v>
      </c>
      <c r="U45" s="2">
        <v>1</v>
      </c>
      <c r="V45" s="2">
        <v>1</v>
      </c>
      <c r="W45" s="2">
        <f>SUM(ques2[[#This Row],[q1]:[q10]])</f>
        <v>8</v>
      </c>
      <c r="X45" s="2">
        <v>1</v>
      </c>
      <c r="Y45" s="2">
        <v>1</v>
      </c>
      <c r="Z45" s="2">
        <v>0</v>
      </c>
      <c r="AA45" s="2">
        <v>1</v>
      </c>
      <c r="AB45" s="2">
        <v>1</v>
      </c>
      <c r="AC45" s="2">
        <v>0</v>
      </c>
      <c r="AD45" s="2">
        <v>1</v>
      </c>
      <c r="AE45" s="2">
        <v>1</v>
      </c>
      <c r="AF45" s="2">
        <v>1</v>
      </c>
      <c r="AG45" s="2">
        <v>0</v>
      </c>
      <c r="AH45" s="2">
        <f>SUM(ques2[[#This Row],[m1]:[m10]])</f>
        <v>7</v>
      </c>
      <c r="AI45" s="4"/>
      <c r="AJ45" s="4"/>
      <c r="AK45" s="4"/>
      <c r="AL45" s="4"/>
      <c r="AM45" s="4"/>
      <c r="AN45" s="4"/>
      <c r="AS45" s="2">
        <f>SUM(ques2[[#This Row],[x1]:[x10]])</f>
        <v>0</v>
      </c>
      <c r="AT45" s="5">
        <v>0</v>
      </c>
      <c r="AU45" s="5">
        <v>1</v>
      </c>
      <c r="AV45" s="5">
        <v>1</v>
      </c>
      <c r="AW45" s="5">
        <v>1</v>
      </c>
      <c r="AX45" s="5">
        <v>1</v>
      </c>
      <c r="AY45" s="2">
        <v>0</v>
      </c>
      <c r="AZ45" s="2">
        <v>1</v>
      </c>
      <c r="BA45" s="2">
        <v>0</v>
      </c>
      <c r="BB45" s="2">
        <v>1</v>
      </c>
      <c r="BC45" s="2">
        <v>0</v>
      </c>
      <c r="BD45" s="2">
        <f>SUM(ques2[[#This Row],[o1]:[o10]])</f>
        <v>6</v>
      </c>
      <c r="BE45" s="2">
        <v>1</v>
      </c>
      <c r="BF45" s="2">
        <v>1</v>
      </c>
      <c r="BG45" s="2">
        <v>1</v>
      </c>
      <c r="BH45" s="2">
        <v>1</v>
      </c>
      <c r="BI45" s="2">
        <v>0</v>
      </c>
      <c r="BJ45" s="2">
        <v>0</v>
      </c>
      <c r="BK45" s="2">
        <v>1</v>
      </c>
      <c r="BL45" s="2">
        <v>1</v>
      </c>
      <c r="BM45" s="2">
        <v>0</v>
      </c>
      <c r="BN45" s="2">
        <v>1</v>
      </c>
      <c r="BO45" s="2">
        <f>SUM(ques2[[#This Row],[f1]:[f10]])</f>
        <v>7</v>
      </c>
      <c r="BP45" s="2">
        <f>ques2[[#This Row],[مجموع 6]]+ques2[[#This Row],[مجموع5]]+ques2[[#This Row],[مجموع 4]]+ques2[[#This Row],[مجموع 3]]+ques2[[#This Row],[مجموع 2]]+ques2[[#This Row],[مجموع1]]</f>
        <v>34</v>
      </c>
      <c r="BQ45" s="2" t="str">
        <f>IF(ques2[[#This Row],[المجموع الكلي]]&gt;=25,"ناجح","راسب")</f>
        <v>ناجح</v>
      </c>
    </row>
    <row r="46" spans="1:69" x14ac:dyDescent="0.25">
      <c r="A46" s="2" t="s">
        <v>159</v>
      </c>
      <c r="B46" s="2">
        <v>1</v>
      </c>
      <c r="C46" s="2">
        <v>1</v>
      </c>
      <c r="D46" s="2">
        <v>0</v>
      </c>
      <c r="E46" s="2">
        <v>1</v>
      </c>
      <c r="F46" s="2">
        <v>1</v>
      </c>
      <c r="G46" s="2">
        <v>1</v>
      </c>
      <c r="H46" s="2">
        <v>1</v>
      </c>
      <c r="I46" s="2">
        <v>0</v>
      </c>
      <c r="J46" s="2">
        <v>1</v>
      </c>
      <c r="K46" s="2">
        <v>0</v>
      </c>
      <c r="L46" s="2">
        <f>SUM(ques2[[#This Row],[I1]:[I10]])</f>
        <v>7</v>
      </c>
      <c r="M46" s="2">
        <v>0</v>
      </c>
      <c r="N46" s="2">
        <v>1</v>
      </c>
      <c r="O46" s="2">
        <v>0</v>
      </c>
      <c r="P46" s="2">
        <v>1</v>
      </c>
      <c r="Q46" s="2">
        <v>0</v>
      </c>
      <c r="R46" s="2">
        <v>1</v>
      </c>
      <c r="S46" s="2">
        <v>0</v>
      </c>
      <c r="T46" s="2">
        <v>1</v>
      </c>
      <c r="U46" s="2">
        <v>1</v>
      </c>
      <c r="V46" s="2">
        <v>1</v>
      </c>
      <c r="W46" s="2">
        <f>SUM(ques2[[#This Row],[q1]:[q10]])</f>
        <v>6</v>
      </c>
      <c r="AH46" s="2">
        <f>SUM(ques2[[#This Row],[m1]:[m10]])</f>
        <v>0</v>
      </c>
      <c r="AI46" s="2">
        <v>1</v>
      </c>
      <c r="AJ46" s="2">
        <v>1</v>
      </c>
      <c r="AK46" s="2">
        <v>1</v>
      </c>
      <c r="AL46" s="2">
        <v>1</v>
      </c>
      <c r="AM46" s="2">
        <v>0</v>
      </c>
      <c r="AN46" s="2">
        <v>1</v>
      </c>
      <c r="AO46" s="2">
        <v>1</v>
      </c>
      <c r="AP46" s="2">
        <v>0</v>
      </c>
      <c r="AQ46" s="2">
        <v>0</v>
      </c>
      <c r="AR46" s="2">
        <v>1</v>
      </c>
      <c r="AS46" s="2">
        <f>SUM(ques2[[#This Row],[x1]:[x10]])</f>
        <v>7</v>
      </c>
      <c r="AT46" s="5">
        <v>0</v>
      </c>
      <c r="AU46" s="5">
        <v>1</v>
      </c>
      <c r="AV46" s="5">
        <v>1</v>
      </c>
      <c r="AW46" s="5">
        <v>1</v>
      </c>
      <c r="AX46" s="5">
        <v>0</v>
      </c>
      <c r="AY46" s="2">
        <v>0</v>
      </c>
      <c r="AZ46" s="2">
        <v>0</v>
      </c>
      <c r="BA46" s="2">
        <v>0</v>
      </c>
      <c r="BB46" s="2">
        <v>0</v>
      </c>
      <c r="BC46" s="2">
        <v>1</v>
      </c>
      <c r="BD46" s="2">
        <f>SUM(ques2[[#This Row],[o1]:[o10]])</f>
        <v>4</v>
      </c>
      <c r="BE46" s="2">
        <v>1</v>
      </c>
      <c r="BF46" s="2">
        <v>1</v>
      </c>
      <c r="BG46" s="2">
        <v>1</v>
      </c>
      <c r="BH46" s="2">
        <v>0</v>
      </c>
      <c r="BI46" s="2">
        <v>1</v>
      </c>
      <c r="BJ46" s="2">
        <v>1</v>
      </c>
      <c r="BK46" s="2">
        <v>1</v>
      </c>
      <c r="BL46" s="2">
        <v>1</v>
      </c>
      <c r="BM46" s="2">
        <v>1</v>
      </c>
      <c r="BN46" s="2">
        <v>1</v>
      </c>
      <c r="BO46" s="2">
        <f>SUM(ques2[[#This Row],[f1]:[f10]])</f>
        <v>9</v>
      </c>
      <c r="BP46" s="2">
        <f>ques2[[#This Row],[مجموع 6]]+ques2[[#This Row],[مجموع5]]+ques2[[#This Row],[مجموع 4]]+ques2[[#This Row],[مجموع 3]]+ques2[[#This Row],[مجموع 2]]+ques2[[#This Row],[مجموع1]]</f>
        <v>33</v>
      </c>
      <c r="BQ46" s="2" t="str">
        <f>IF(ques2[[#This Row],[المجموع الكلي]]&gt;=25,"ناجح","راسب")</f>
        <v>ناجح</v>
      </c>
    </row>
    <row r="47" spans="1:69" x14ac:dyDescent="0.25">
      <c r="A47" s="2" t="s">
        <v>160</v>
      </c>
      <c r="B47" s="2">
        <v>0</v>
      </c>
      <c r="C47" s="2">
        <v>1</v>
      </c>
      <c r="D47" s="2">
        <v>1</v>
      </c>
      <c r="E47" s="2">
        <v>1</v>
      </c>
      <c r="F47" s="2">
        <v>0</v>
      </c>
      <c r="G47" s="2">
        <v>0</v>
      </c>
      <c r="H47" s="2">
        <v>0</v>
      </c>
      <c r="I47" s="2">
        <v>1</v>
      </c>
      <c r="J47" s="2">
        <v>0</v>
      </c>
      <c r="K47" s="2">
        <v>0</v>
      </c>
      <c r="L47" s="2">
        <f>SUM(ques2[[#This Row],[I1]:[I10]])</f>
        <v>4</v>
      </c>
      <c r="W47" s="2">
        <f>SUM(ques2[[#This Row],[q1]:[q10]])</f>
        <v>0</v>
      </c>
      <c r="X47" s="2">
        <v>1</v>
      </c>
      <c r="Y47" s="2">
        <v>1</v>
      </c>
      <c r="Z47" s="2">
        <v>0</v>
      </c>
      <c r="AA47" s="2">
        <v>0</v>
      </c>
      <c r="AB47" s="2">
        <v>1</v>
      </c>
      <c r="AC47" s="2">
        <v>0</v>
      </c>
      <c r="AD47" s="2">
        <v>1</v>
      </c>
      <c r="AE47" s="2">
        <v>1</v>
      </c>
      <c r="AF47" s="2">
        <v>1</v>
      </c>
      <c r="AG47" s="2">
        <v>1</v>
      </c>
      <c r="AH47" s="2">
        <f>SUM(ques2[[#This Row],[m1]:[m10]])</f>
        <v>7</v>
      </c>
      <c r="AI47" s="2">
        <v>1</v>
      </c>
      <c r="AJ47" s="2">
        <v>1</v>
      </c>
      <c r="AK47" s="2">
        <v>1</v>
      </c>
      <c r="AL47" s="2">
        <v>1</v>
      </c>
      <c r="AM47" s="2">
        <v>0</v>
      </c>
      <c r="AN47" s="2">
        <v>1</v>
      </c>
      <c r="AO47" s="2">
        <v>1</v>
      </c>
      <c r="AP47" s="2">
        <v>0</v>
      </c>
      <c r="AQ47" s="2">
        <v>0</v>
      </c>
      <c r="AR47" s="2">
        <v>0</v>
      </c>
      <c r="AS47" s="2">
        <f>SUM(ques2[[#This Row],[x1]:[x10]])</f>
        <v>6</v>
      </c>
      <c r="AT47" s="5">
        <v>0</v>
      </c>
      <c r="AU47" s="5">
        <v>1</v>
      </c>
      <c r="AV47" s="5">
        <v>1</v>
      </c>
      <c r="AW47" s="5">
        <v>1</v>
      </c>
      <c r="AX47" s="5">
        <v>0</v>
      </c>
      <c r="AY47" s="2">
        <v>0</v>
      </c>
      <c r="AZ47" s="2">
        <v>0</v>
      </c>
      <c r="BA47" s="2">
        <v>0</v>
      </c>
      <c r="BB47" s="2">
        <v>1</v>
      </c>
      <c r="BC47" s="2">
        <v>0</v>
      </c>
      <c r="BD47" s="2">
        <f>SUM(ques2[[#This Row],[o1]:[o10]])</f>
        <v>4</v>
      </c>
      <c r="BE47" s="2">
        <v>0</v>
      </c>
      <c r="BF47" s="2">
        <v>1</v>
      </c>
      <c r="BG47" s="2">
        <v>1</v>
      </c>
      <c r="BH47" s="2">
        <v>0</v>
      </c>
      <c r="BI47" s="2">
        <v>1</v>
      </c>
      <c r="BJ47" s="2">
        <v>1</v>
      </c>
      <c r="BK47" s="2">
        <v>1</v>
      </c>
      <c r="BL47" s="2">
        <v>1</v>
      </c>
      <c r="BM47" s="2">
        <v>1</v>
      </c>
      <c r="BN47" s="2">
        <v>1</v>
      </c>
      <c r="BO47" s="2">
        <f>SUM(ques2[[#This Row],[f1]:[f10]])</f>
        <v>8</v>
      </c>
      <c r="BP47" s="2">
        <f>ques2[[#This Row],[مجموع 6]]+ques2[[#This Row],[مجموع5]]+ques2[[#This Row],[مجموع 4]]+ques2[[#This Row],[مجموع 3]]+ques2[[#This Row],[مجموع 2]]+ques2[[#This Row],[مجموع1]]</f>
        <v>29</v>
      </c>
      <c r="BQ47" s="2" t="str">
        <f>IF(ques2[[#This Row],[المجموع الكلي]]&gt;=25,"ناجح","راسب")</f>
        <v>ناجح</v>
      </c>
    </row>
    <row r="48" spans="1:69" x14ac:dyDescent="0.25">
      <c r="A48" s="2" t="s">
        <v>161</v>
      </c>
      <c r="B48" s="2">
        <v>1</v>
      </c>
      <c r="C48" s="2">
        <v>1</v>
      </c>
      <c r="D48" s="2">
        <v>0</v>
      </c>
      <c r="E48" s="2">
        <v>0</v>
      </c>
      <c r="F48" s="2">
        <v>1</v>
      </c>
      <c r="G48" s="2">
        <v>1</v>
      </c>
      <c r="H48" s="2">
        <v>0</v>
      </c>
      <c r="I48" s="2">
        <v>0</v>
      </c>
      <c r="J48" s="2">
        <v>1</v>
      </c>
      <c r="K48" s="2">
        <v>1</v>
      </c>
      <c r="L48" s="2">
        <f>SUM(ques2[[#This Row],[I1]:[I10]])</f>
        <v>6</v>
      </c>
      <c r="M48" s="2">
        <v>0</v>
      </c>
      <c r="N48" s="2">
        <v>1</v>
      </c>
      <c r="O48" s="2">
        <v>0</v>
      </c>
      <c r="P48" s="2">
        <v>1</v>
      </c>
      <c r="Q48" s="2">
        <v>0</v>
      </c>
      <c r="R48" s="2">
        <v>1</v>
      </c>
      <c r="S48" s="2">
        <v>0</v>
      </c>
      <c r="T48" s="2">
        <v>1</v>
      </c>
      <c r="U48" s="2">
        <v>1</v>
      </c>
      <c r="V48" s="2">
        <v>1</v>
      </c>
      <c r="W48" s="2">
        <f>SUM(ques2[[#This Row],[q1]:[q10]])</f>
        <v>6</v>
      </c>
      <c r="X48" s="2">
        <v>1</v>
      </c>
      <c r="Y48" s="2">
        <v>1</v>
      </c>
      <c r="Z48" s="2">
        <v>0</v>
      </c>
      <c r="AA48" s="2">
        <v>0</v>
      </c>
      <c r="AB48" s="2">
        <v>1</v>
      </c>
      <c r="AC48" s="2">
        <v>0</v>
      </c>
      <c r="AD48" s="2">
        <v>1</v>
      </c>
      <c r="AE48" s="2">
        <v>1</v>
      </c>
      <c r="AF48" s="2">
        <v>1</v>
      </c>
      <c r="AG48" s="2">
        <v>0</v>
      </c>
      <c r="AH48" s="2">
        <f>SUM(ques2[[#This Row],[m1]:[m10]])</f>
        <v>6</v>
      </c>
      <c r="AI48" s="2">
        <v>1</v>
      </c>
      <c r="AJ48" s="2">
        <v>0</v>
      </c>
      <c r="AK48" s="2">
        <v>0</v>
      </c>
      <c r="AL48" s="2">
        <v>1</v>
      </c>
      <c r="AM48" s="2">
        <v>0</v>
      </c>
      <c r="AN48" s="2">
        <v>1</v>
      </c>
      <c r="AO48" s="2">
        <v>1</v>
      </c>
      <c r="AP48" s="2">
        <v>0</v>
      </c>
      <c r="AQ48" s="2">
        <v>0</v>
      </c>
      <c r="AR48" s="2">
        <v>1</v>
      </c>
      <c r="AS48" s="2">
        <f>SUM(ques2[[#This Row],[x1]:[x10]])</f>
        <v>5</v>
      </c>
      <c r="AT48" s="5">
        <v>0</v>
      </c>
      <c r="AU48" s="5">
        <v>1</v>
      </c>
      <c r="AV48" s="5">
        <v>0</v>
      </c>
      <c r="AW48" s="5">
        <v>1</v>
      </c>
      <c r="AX48" s="5">
        <v>1</v>
      </c>
      <c r="AY48" s="2">
        <v>0</v>
      </c>
      <c r="AZ48" s="2">
        <v>1</v>
      </c>
      <c r="BA48" s="2">
        <v>1</v>
      </c>
      <c r="BB48" s="2">
        <v>0</v>
      </c>
      <c r="BC48" s="2">
        <v>1</v>
      </c>
      <c r="BD48" s="2">
        <f>SUM(ques2[[#This Row],[o1]:[o10]])</f>
        <v>6</v>
      </c>
      <c r="BO48" s="2">
        <f>SUM(ques2[[#This Row],[f1]:[f10]])</f>
        <v>0</v>
      </c>
      <c r="BP48" s="2">
        <f>ques2[[#This Row],[مجموع 6]]+ques2[[#This Row],[مجموع5]]+ques2[[#This Row],[مجموع 4]]+ques2[[#This Row],[مجموع 3]]+ques2[[#This Row],[مجموع 2]]+ques2[[#This Row],[مجموع1]]</f>
        <v>29</v>
      </c>
      <c r="BQ48" s="2" t="str">
        <f>IF(ques2[[#This Row],[المجموع الكلي]]&gt;=25,"ناجح","راسب")</f>
        <v>ناجح</v>
      </c>
    </row>
    <row r="49" spans="1:69" x14ac:dyDescent="0.25">
      <c r="A49" s="2" t="s">
        <v>162</v>
      </c>
      <c r="B49" s="2">
        <v>1</v>
      </c>
      <c r="C49" s="2">
        <v>0</v>
      </c>
      <c r="D49" s="2">
        <v>1</v>
      </c>
      <c r="E49" s="2">
        <v>1</v>
      </c>
      <c r="F49" s="2">
        <v>0</v>
      </c>
      <c r="G49" s="2">
        <v>0</v>
      </c>
      <c r="H49" s="2">
        <v>1</v>
      </c>
      <c r="I49" s="2">
        <v>1</v>
      </c>
      <c r="J49" s="2">
        <v>0</v>
      </c>
      <c r="K49" s="2">
        <v>1</v>
      </c>
      <c r="L49" s="2">
        <f>SUM(ques2[[#This Row],[I1]:[I10]])</f>
        <v>6</v>
      </c>
      <c r="M49" s="2">
        <v>1</v>
      </c>
      <c r="N49" s="2">
        <v>0</v>
      </c>
      <c r="O49" s="2">
        <v>1</v>
      </c>
      <c r="P49" s="2">
        <v>0</v>
      </c>
      <c r="Q49" s="2">
        <v>1</v>
      </c>
      <c r="R49" s="2">
        <v>0</v>
      </c>
      <c r="S49" s="2">
        <v>1</v>
      </c>
      <c r="T49" s="2">
        <v>0</v>
      </c>
      <c r="U49" s="2">
        <v>1</v>
      </c>
      <c r="V49" s="2">
        <v>1</v>
      </c>
      <c r="W49" s="2">
        <f>SUM(ques2[[#This Row],[q1]:[q10]])</f>
        <v>6</v>
      </c>
      <c r="AH49" s="2">
        <f>SUM(ques2[[#This Row],[m1]:[m10]])</f>
        <v>0</v>
      </c>
      <c r="AI49" s="2">
        <v>0</v>
      </c>
      <c r="AJ49" s="2">
        <v>1</v>
      </c>
      <c r="AK49" s="2">
        <v>1</v>
      </c>
      <c r="AL49" s="2">
        <v>1</v>
      </c>
      <c r="AM49" s="2">
        <v>0</v>
      </c>
      <c r="AN49" s="2">
        <v>1</v>
      </c>
      <c r="AO49" s="2">
        <v>1</v>
      </c>
      <c r="AP49" s="2">
        <v>0</v>
      </c>
      <c r="AQ49" s="2">
        <v>1</v>
      </c>
      <c r="AR49" s="2">
        <v>1</v>
      </c>
      <c r="AS49" s="2">
        <f>SUM(ques2[[#This Row],[x1]:[x10]])</f>
        <v>7</v>
      </c>
      <c r="AT49" s="5">
        <v>0</v>
      </c>
      <c r="AU49" s="5">
        <v>1</v>
      </c>
      <c r="AV49" s="5">
        <v>0</v>
      </c>
      <c r="AW49" s="5">
        <v>1</v>
      </c>
      <c r="AX49" s="5">
        <v>1</v>
      </c>
      <c r="AY49" s="2">
        <v>1</v>
      </c>
      <c r="AZ49" s="2">
        <v>1</v>
      </c>
      <c r="BA49" s="2">
        <v>1</v>
      </c>
      <c r="BB49" s="2">
        <v>1</v>
      </c>
      <c r="BC49" s="2">
        <v>1</v>
      </c>
      <c r="BD49" s="2">
        <f>SUM(ques2[[#This Row],[o1]:[o10]])</f>
        <v>8</v>
      </c>
      <c r="BE49" s="2">
        <v>1</v>
      </c>
      <c r="BF49" s="2">
        <v>1</v>
      </c>
      <c r="BG49" s="2">
        <v>1</v>
      </c>
      <c r="BH49" s="2">
        <v>1</v>
      </c>
      <c r="BI49" s="2">
        <v>1</v>
      </c>
      <c r="BJ49" s="2">
        <v>1</v>
      </c>
      <c r="BK49" s="2">
        <v>0</v>
      </c>
      <c r="BL49" s="2">
        <v>1</v>
      </c>
      <c r="BM49" s="2">
        <v>1</v>
      </c>
      <c r="BN49" s="2">
        <v>1</v>
      </c>
      <c r="BO49" s="2">
        <f>SUM(ques2[[#This Row],[f1]:[f10]])</f>
        <v>9</v>
      </c>
      <c r="BP49" s="2">
        <f>ques2[[#This Row],[مجموع 6]]+ques2[[#This Row],[مجموع5]]+ques2[[#This Row],[مجموع 4]]+ques2[[#This Row],[مجموع 3]]+ques2[[#This Row],[مجموع 2]]+ques2[[#This Row],[مجموع1]]</f>
        <v>36</v>
      </c>
      <c r="BQ49" s="2" t="str">
        <f>IF(ques2[[#This Row],[المجموع الكلي]]&gt;=25,"ناجح","راسب")</f>
        <v>ناجح</v>
      </c>
    </row>
    <row r="50" spans="1:69" x14ac:dyDescent="0.25">
      <c r="A50" s="2" t="s">
        <v>163</v>
      </c>
      <c r="B50" s="2">
        <v>1</v>
      </c>
      <c r="C50" s="2">
        <v>1</v>
      </c>
      <c r="D50" s="2">
        <v>0</v>
      </c>
      <c r="E50" s="2">
        <v>1</v>
      </c>
      <c r="F50" s="2">
        <v>1</v>
      </c>
      <c r="G50" s="2">
        <v>1</v>
      </c>
      <c r="H50" s="2">
        <v>1</v>
      </c>
      <c r="I50" s="2">
        <v>1</v>
      </c>
      <c r="J50" s="2">
        <v>1</v>
      </c>
      <c r="K50" s="2">
        <v>1</v>
      </c>
      <c r="L50" s="2">
        <f>SUM(ques2[[#This Row],[I1]:[I10]])</f>
        <v>9</v>
      </c>
      <c r="M50" s="2">
        <v>1</v>
      </c>
      <c r="N50" s="2">
        <v>0</v>
      </c>
      <c r="O50" s="2">
        <v>1</v>
      </c>
      <c r="P50" s="2">
        <v>0</v>
      </c>
      <c r="Q50" s="2">
        <v>1</v>
      </c>
      <c r="R50" s="2">
        <v>0</v>
      </c>
      <c r="S50" s="2">
        <v>1</v>
      </c>
      <c r="T50" s="2">
        <v>1</v>
      </c>
      <c r="U50" s="2">
        <v>1</v>
      </c>
      <c r="V50" s="2">
        <v>1</v>
      </c>
      <c r="W50" s="2">
        <f>SUM(ques2[[#This Row],[q1]:[q10]])</f>
        <v>7</v>
      </c>
      <c r="X50" s="2">
        <v>1</v>
      </c>
      <c r="Y50" s="2">
        <v>1</v>
      </c>
      <c r="Z50" s="2">
        <v>0</v>
      </c>
      <c r="AA50" s="2">
        <v>0</v>
      </c>
      <c r="AB50" s="2">
        <v>1</v>
      </c>
      <c r="AC50" s="2">
        <v>0</v>
      </c>
      <c r="AD50" s="2">
        <v>1</v>
      </c>
      <c r="AE50" s="2">
        <v>1</v>
      </c>
      <c r="AF50" s="2">
        <v>1</v>
      </c>
      <c r="AG50" s="2">
        <v>1</v>
      </c>
      <c r="AH50" s="2">
        <f>SUM(ques2[[#This Row],[m1]:[m10]])</f>
        <v>7</v>
      </c>
      <c r="AI50" s="2">
        <v>0</v>
      </c>
      <c r="AJ50" s="2">
        <v>1</v>
      </c>
      <c r="AK50" s="2">
        <v>1</v>
      </c>
      <c r="AL50" s="2">
        <v>1</v>
      </c>
      <c r="AM50" s="2">
        <v>0</v>
      </c>
      <c r="AN50" s="2">
        <v>1</v>
      </c>
      <c r="AO50" s="2">
        <v>1</v>
      </c>
      <c r="AP50" s="2">
        <v>0</v>
      </c>
      <c r="AQ50" s="2">
        <v>1</v>
      </c>
      <c r="AR50" s="2">
        <v>1</v>
      </c>
      <c r="AS50" s="2">
        <f>SUM(ques2[[#This Row],[x1]:[x10]])</f>
        <v>7</v>
      </c>
      <c r="AT50" s="5"/>
      <c r="AU50" s="5"/>
      <c r="AV50" s="5"/>
      <c r="AW50" s="5"/>
      <c r="AX50" s="5"/>
      <c r="BD50" s="2">
        <f>SUM(ques2[[#This Row],[o1]:[o10]])</f>
        <v>0</v>
      </c>
      <c r="BE50" s="2">
        <v>1</v>
      </c>
      <c r="BF50" s="2">
        <v>1</v>
      </c>
      <c r="BG50" s="2">
        <v>1</v>
      </c>
      <c r="BH50" s="2">
        <v>0</v>
      </c>
      <c r="BI50" s="2">
        <v>0</v>
      </c>
      <c r="BJ50" s="2">
        <v>0</v>
      </c>
      <c r="BK50" s="2">
        <v>1</v>
      </c>
      <c r="BL50" s="2">
        <v>1</v>
      </c>
      <c r="BM50" s="2">
        <v>1</v>
      </c>
      <c r="BN50" s="2">
        <v>1</v>
      </c>
      <c r="BO50" s="2">
        <f>SUM(ques2[[#This Row],[f1]:[f10]])</f>
        <v>7</v>
      </c>
      <c r="BP50" s="2">
        <f>ques2[[#This Row],[مجموع 6]]+ques2[[#This Row],[مجموع5]]+ques2[[#This Row],[مجموع 4]]+ques2[[#This Row],[مجموع 3]]+ques2[[#This Row],[مجموع 2]]+ques2[[#This Row],[مجموع1]]</f>
        <v>37</v>
      </c>
      <c r="BQ50" s="2" t="str">
        <f>IF(ques2[[#This Row],[المجموع الكلي]]&gt;=25,"ناجح","راسب")</f>
        <v>ناجح</v>
      </c>
    </row>
    <row r="51" spans="1:69" x14ac:dyDescent="0.25">
      <c r="A51" s="2" t="s">
        <v>164</v>
      </c>
      <c r="B51" s="2">
        <v>1</v>
      </c>
      <c r="C51" s="2">
        <v>0</v>
      </c>
      <c r="D51" s="2">
        <v>1</v>
      </c>
      <c r="E51" s="2">
        <v>0</v>
      </c>
      <c r="F51" s="2">
        <v>1</v>
      </c>
      <c r="G51" s="2">
        <v>0</v>
      </c>
      <c r="H51" s="2">
        <v>0</v>
      </c>
      <c r="I51" s="2">
        <v>1</v>
      </c>
      <c r="J51" s="2">
        <v>0</v>
      </c>
      <c r="K51" s="2">
        <v>1</v>
      </c>
      <c r="L51" s="2">
        <f>SUM(ques2[[#This Row],[I1]:[I10]])</f>
        <v>5</v>
      </c>
      <c r="W51" s="2">
        <f>SUM(ques2[[#This Row],[q1]:[q10]])</f>
        <v>0</v>
      </c>
      <c r="X51" s="2">
        <v>1</v>
      </c>
      <c r="Y51" s="2">
        <v>1</v>
      </c>
      <c r="Z51" s="2">
        <v>0</v>
      </c>
      <c r="AA51" s="2">
        <v>1</v>
      </c>
      <c r="AB51" s="2">
        <v>1</v>
      </c>
      <c r="AC51" s="2">
        <v>0</v>
      </c>
      <c r="AD51" s="2">
        <v>1</v>
      </c>
      <c r="AE51" s="2">
        <v>1</v>
      </c>
      <c r="AF51" s="2">
        <v>1</v>
      </c>
      <c r="AG51" s="2">
        <v>0</v>
      </c>
      <c r="AH51" s="2">
        <f>SUM(ques2[[#This Row],[m1]:[m10]])</f>
        <v>7</v>
      </c>
      <c r="AI51" s="2">
        <v>1</v>
      </c>
      <c r="AJ51" s="2">
        <v>0</v>
      </c>
      <c r="AK51" s="2">
        <v>1</v>
      </c>
      <c r="AL51" s="2">
        <v>1</v>
      </c>
      <c r="AM51" s="2">
        <v>1</v>
      </c>
      <c r="AN51" s="2">
        <v>0</v>
      </c>
      <c r="AO51" s="2">
        <v>1</v>
      </c>
      <c r="AP51" s="2">
        <v>1</v>
      </c>
      <c r="AQ51" s="2">
        <v>1</v>
      </c>
      <c r="AR51" s="2">
        <v>1</v>
      </c>
      <c r="AS51" s="2">
        <f>SUM(ques2[[#This Row],[x1]:[x10]])</f>
        <v>8</v>
      </c>
      <c r="AT51" s="5">
        <v>0</v>
      </c>
      <c r="AU51" s="5">
        <v>1</v>
      </c>
      <c r="AV51" s="5">
        <v>0</v>
      </c>
      <c r="AW51" s="5">
        <v>1</v>
      </c>
      <c r="AX51" s="5">
        <v>1</v>
      </c>
      <c r="AY51" s="2">
        <v>0</v>
      </c>
      <c r="AZ51" s="2">
        <v>1</v>
      </c>
      <c r="BA51" s="2">
        <v>1</v>
      </c>
      <c r="BB51" s="2">
        <v>0</v>
      </c>
      <c r="BC51" s="2">
        <v>1</v>
      </c>
      <c r="BD51" s="2">
        <f>SUM(ques2[[#This Row],[o1]:[o10]])</f>
        <v>6</v>
      </c>
      <c r="BE51" s="2">
        <v>0</v>
      </c>
      <c r="BF51" s="2">
        <v>1</v>
      </c>
      <c r="BG51" s="2">
        <v>1</v>
      </c>
      <c r="BH51" s="2">
        <v>1</v>
      </c>
      <c r="BI51" s="2">
        <v>1</v>
      </c>
      <c r="BJ51" s="2">
        <v>1</v>
      </c>
      <c r="BK51" s="2">
        <v>1</v>
      </c>
      <c r="BL51" s="2">
        <v>0</v>
      </c>
      <c r="BM51" s="2">
        <v>1</v>
      </c>
      <c r="BN51" s="2">
        <v>1</v>
      </c>
      <c r="BO51" s="2">
        <f>SUM(ques2[[#This Row],[f1]:[f10]])</f>
        <v>8</v>
      </c>
      <c r="BP51" s="2">
        <f>ques2[[#This Row],[مجموع 6]]+ques2[[#This Row],[مجموع5]]+ques2[[#This Row],[مجموع 4]]+ques2[[#This Row],[مجموع 3]]+ques2[[#This Row],[مجموع 2]]+ques2[[#This Row],[مجموع1]]</f>
        <v>34</v>
      </c>
      <c r="BQ51" s="2" t="str">
        <f>IF(ques2[[#This Row],[المجموع الكلي]]&gt;=25,"ناجح","راسب")</f>
        <v>ناجح</v>
      </c>
    </row>
    <row r="52" spans="1:69" x14ac:dyDescent="0.25">
      <c r="A52" s="2" t="s">
        <v>165</v>
      </c>
      <c r="B52" s="2">
        <v>0</v>
      </c>
      <c r="C52" s="2">
        <v>1</v>
      </c>
      <c r="D52" s="2">
        <v>0</v>
      </c>
      <c r="E52" s="2">
        <v>0</v>
      </c>
      <c r="F52" s="2">
        <v>0</v>
      </c>
      <c r="G52" s="2">
        <v>1</v>
      </c>
      <c r="H52" s="2">
        <v>0</v>
      </c>
      <c r="I52" s="2">
        <v>0</v>
      </c>
      <c r="J52" s="2">
        <v>1</v>
      </c>
      <c r="K52" s="2">
        <v>1</v>
      </c>
      <c r="L52" s="2">
        <f>SUM(ques2[[#This Row],[I1]:[I10]])</f>
        <v>4</v>
      </c>
      <c r="M52" s="2">
        <v>1</v>
      </c>
      <c r="N52" s="2">
        <v>0</v>
      </c>
      <c r="O52" s="2">
        <v>1</v>
      </c>
      <c r="P52" s="2">
        <v>0</v>
      </c>
      <c r="Q52" s="2">
        <v>1</v>
      </c>
      <c r="R52" s="2">
        <v>0</v>
      </c>
      <c r="S52" s="2">
        <v>1</v>
      </c>
      <c r="T52" s="2">
        <v>0</v>
      </c>
      <c r="U52" s="2">
        <v>1</v>
      </c>
      <c r="V52" s="2">
        <v>1</v>
      </c>
      <c r="W52" s="2">
        <f>SUM(ques2[[#This Row],[q1]:[q10]])</f>
        <v>6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0</v>
      </c>
      <c r="AD52" s="2">
        <v>1</v>
      </c>
      <c r="AE52" s="2">
        <v>1</v>
      </c>
      <c r="AF52" s="2">
        <v>1</v>
      </c>
      <c r="AG52" s="2">
        <v>0</v>
      </c>
      <c r="AH52" s="2">
        <f>SUM(ques2[[#This Row],[m1]:[m10]])</f>
        <v>8</v>
      </c>
      <c r="AS52" s="2">
        <f>SUM(ques2[[#This Row],[x1]:[x10]])</f>
        <v>0</v>
      </c>
      <c r="AT52" s="5">
        <v>1</v>
      </c>
      <c r="AU52" s="5">
        <v>0</v>
      </c>
      <c r="AV52" s="5">
        <v>1</v>
      </c>
      <c r="AW52" s="5">
        <v>1</v>
      </c>
      <c r="AX52" s="5">
        <v>0</v>
      </c>
      <c r="AY52" s="2">
        <v>1</v>
      </c>
      <c r="AZ52" s="2">
        <v>1</v>
      </c>
      <c r="BA52" s="2">
        <v>1</v>
      </c>
      <c r="BB52" s="2">
        <v>0</v>
      </c>
      <c r="BC52" s="2">
        <v>1</v>
      </c>
      <c r="BD52" s="2">
        <f>SUM(ques2[[#This Row],[o1]:[o10]])</f>
        <v>7</v>
      </c>
      <c r="BE52" s="2">
        <v>1</v>
      </c>
      <c r="BF52" s="2">
        <v>1</v>
      </c>
      <c r="BG52" s="2">
        <v>1</v>
      </c>
      <c r="BH52" s="2">
        <v>1</v>
      </c>
      <c r="BI52" s="2">
        <v>1</v>
      </c>
      <c r="BJ52" s="2">
        <v>1</v>
      </c>
      <c r="BK52" s="2">
        <v>1</v>
      </c>
      <c r="BL52" s="2">
        <v>0</v>
      </c>
      <c r="BM52" s="2">
        <v>1</v>
      </c>
      <c r="BN52" s="2">
        <v>1</v>
      </c>
      <c r="BO52" s="2">
        <f>SUM(ques2[[#This Row],[f1]:[f10]])</f>
        <v>9</v>
      </c>
      <c r="BP52" s="2">
        <f>ques2[[#This Row],[مجموع 6]]+ques2[[#This Row],[مجموع5]]+ques2[[#This Row],[مجموع 4]]+ques2[[#This Row],[مجموع 3]]+ques2[[#This Row],[مجموع 2]]+ques2[[#This Row],[مجموع1]]</f>
        <v>34</v>
      </c>
      <c r="BQ52" s="2" t="str">
        <f>IF(ques2[[#This Row],[المجموع الكلي]]&gt;=25,"ناجح","راسب")</f>
        <v>ناجح</v>
      </c>
    </row>
    <row r="53" spans="1:69" x14ac:dyDescent="0.25">
      <c r="A53" s="2" t="s">
        <v>166</v>
      </c>
      <c r="B53" s="2">
        <v>0</v>
      </c>
      <c r="C53" s="2">
        <v>0</v>
      </c>
      <c r="D53" s="2">
        <v>1</v>
      </c>
      <c r="E53" s="2">
        <v>1</v>
      </c>
      <c r="F53" s="2">
        <v>1</v>
      </c>
      <c r="G53" s="2">
        <v>0</v>
      </c>
      <c r="H53" s="2">
        <v>0</v>
      </c>
      <c r="I53" s="2">
        <v>0</v>
      </c>
      <c r="J53" s="2">
        <v>1</v>
      </c>
      <c r="K53" s="2">
        <v>1</v>
      </c>
      <c r="L53" s="2">
        <f>SUM(ques2[[#This Row],[I1]:[I10]])</f>
        <v>5</v>
      </c>
      <c r="W53" s="2">
        <f>SUM(ques2[[#This Row],[q1]:[q10]])</f>
        <v>0</v>
      </c>
      <c r="X53" s="2">
        <v>1</v>
      </c>
      <c r="Y53" s="2">
        <v>1</v>
      </c>
      <c r="Z53" s="2">
        <v>0</v>
      </c>
      <c r="AA53" s="2">
        <v>1</v>
      </c>
      <c r="AB53" s="2">
        <v>1</v>
      </c>
      <c r="AC53" s="2">
        <v>0</v>
      </c>
      <c r="AD53" s="2">
        <v>1</v>
      </c>
      <c r="AE53" s="2">
        <v>1</v>
      </c>
      <c r="AF53" s="2">
        <v>1</v>
      </c>
      <c r="AG53" s="2">
        <v>0</v>
      </c>
      <c r="AH53" s="2">
        <f>SUM(ques2[[#This Row],[m1]:[m10]])</f>
        <v>7</v>
      </c>
      <c r="AI53" s="2">
        <v>1</v>
      </c>
      <c r="AJ53" s="2">
        <v>1</v>
      </c>
      <c r="AK53" s="2">
        <v>0</v>
      </c>
      <c r="AL53" s="2">
        <v>0</v>
      </c>
      <c r="AM53" s="2">
        <v>1</v>
      </c>
      <c r="AN53" s="2">
        <v>0</v>
      </c>
      <c r="AO53" s="2">
        <v>1</v>
      </c>
      <c r="AP53" s="2">
        <v>1</v>
      </c>
      <c r="AQ53" s="2">
        <v>0</v>
      </c>
      <c r="AR53" s="2">
        <v>1</v>
      </c>
      <c r="AS53" s="2">
        <f>SUM(ques2[[#This Row],[x1]:[x10]])</f>
        <v>6</v>
      </c>
      <c r="AT53" s="5">
        <v>1</v>
      </c>
      <c r="AU53" s="5">
        <v>1</v>
      </c>
      <c r="AV53" s="5">
        <v>0</v>
      </c>
      <c r="AW53" s="5">
        <v>0</v>
      </c>
      <c r="AX53" s="5">
        <v>0</v>
      </c>
      <c r="AY53" s="2">
        <v>0</v>
      </c>
      <c r="AZ53" s="2">
        <v>1</v>
      </c>
      <c r="BA53" s="2">
        <v>1</v>
      </c>
      <c r="BB53" s="2">
        <v>1</v>
      </c>
      <c r="BC53" s="2">
        <v>1</v>
      </c>
      <c r="BD53" s="2">
        <f>SUM(ques2[[#This Row],[o1]:[o10]])</f>
        <v>6</v>
      </c>
      <c r="BE53" s="2">
        <v>1</v>
      </c>
      <c r="BF53" s="2">
        <v>1</v>
      </c>
      <c r="BG53" s="2">
        <v>1</v>
      </c>
      <c r="BH53" s="2">
        <v>1</v>
      </c>
      <c r="BI53" s="2">
        <v>0</v>
      </c>
      <c r="BJ53" s="2">
        <v>1</v>
      </c>
      <c r="BK53" s="2">
        <v>1</v>
      </c>
      <c r="BL53" s="2">
        <v>0</v>
      </c>
      <c r="BM53" s="2">
        <v>1</v>
      </c>
      <c r="BN53" s="2">
        <v>1</v>
      </c>
      <c r="BO53" s="2">
        <f>SUM(ques2[[#This Row],[f1]:[f10]])</f>
        <v>8</v>
      </c>
      <c r="BP53" s="2">
        <f>ques2[[#This Row],[مجموع 6]]+ques2[[#This Row],[مجموع5]]+ques2[[#This Row],[مجموع 4]]+ques2[[#This Row],[مجموع 3]]+ques2[[#This Row],[مجموع 2]]+ques2[[#This Row],[مجموع1]]</f>
        <v>32</v>
      </c>
      <c r="BQ53" s="2" t="str">
        <f>IF(ques2[[#This Row],[المجموع الكلي]]&gt;=25,"ناجح","راسب")</f>
        <v>ناجح</v>
      </c>
    </row>
    <row r="54" spans="1:69" x14ac:dyDescent="0.25">
      <c r="A54" s="2" t="s">
        <v>167</v>
      </c>
      <c r="B54" s="2">
        <v>1</v>
      </c>
      <c r="C54" s="2">
        <v>1</v>
      </c>
      <c r="D54" s="2">
        <v>0</v>
      </c>
      <c r="E54" s="2">
        <v>1</v>
      </c>
      <c r="F54" s="2">
        <v>1</v>
      </c>
      <c r="G54" s="2">
        <v>0</v>
      </c>
      <c r="H54" s="2">
        <v>1</v>
      </c>
      <c r="I54" s="2">
        <v>1</v>
      </c>
      <c r="J54" s="2">
        <v>0</v>
      </c>
      <c r="K54" s="2">
        <v>1</v>
      </c>
      <c r="L54" s="2">
        <f>SUM(ques2[[#This Row],[I1]:[I10]])</f>
        <v>7</v>
      </c>
      <c r="M54" s="2">
        <v>1</v>
      </c>
      <c r="N54" s="2">
        <v>1</v>
      </c>
      <c r="O54" s="2">
        <v>1</v>
      </c>
      <c r="P54" s="2">
        <v>1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f>SUM(ques2[[#This Row],[q1]:[q10]])</f>
        <v>10</v>
      </c>
      <c r="X54" s="2">
        <v>1</v>
      </c>
      <c r="Y54" s="2">
        <v>1</v>
      </c>
      <c r="Z54" s="2">
        <v>0</v>
      </c>
      <c r="AA54" s="2">
        <v>1</v>
      </c>
      <c r="AB54" s="2">
        <v>1</v>
      </c>
      <c r="AC54" s="2">
        <v>0</v>
      </c>
      <c r="AD54" s="2">
        <v>1</v>
      </c>
      <c r="AE54" s="2">
        <v>1</v>
      </c>
      <c r="AF54" s="2">
        <v>1</v>
      </c>
      <c r="AG54" s="2">
        <v>0</v>
      </c>
      <c r="AH54" s="2">
        <f>SUM(ques2[[#This Row],[m1]:[m10]])</f>
        <v>7</v>
      </c>
      <c r="AI54" s="2">
        <v>1</v>
      </c>
      <c r="AJ54" s="2">
        <v>0</v>
      </c>
      <c r="AK54" s="2">
        <v>1</v>
      </c>
      <c r="AL54" s="2">
        <v>1</v>
      </c>
      <c r="AM54" s="2">
        <v>1</v>
      </c>
      <c r="AN54" s="2">
        <v>0</v>
      </c>
      <c r="AO54" s="2">
        <v>1</v>
      </c>
      <c r="AP54" s="2">
        <v>1</v>
      </c>
      <c r="AQ54" s="2">
        <v>1</v>
      </c>
      <c r="AR54" s="2">
        <v>1</v>
      </c>
      <c r="AS54" s="2">
        <f>SUM(ques2[[#This Row],[x1]:[x10]])</f>
        <v>8</v>
      </c>
      <c r="AT54" s="5"/>
      <c r="AU54" s="5"/>
      <c r="AV54" s="5"/>
      <c r="AW54" s="5"/>
      <c r="AX54" s="5"/>
      <c r="BD54" s="2">
        <f>SUM(ques2[[#This Row],[o1]:[o10]])</f>
        <v>0</v>
      </c>
      <c r="BE54" s="2">
        <v>1</v>
      </c>
      <c r="BF54" s="2">
        <v>1</v>
      </c>
      <c r="BG54" s="2">
        <v>1</v>
      </c>
      <c r="BH54" s="2">
        <v>1</v>
      </c>
      <c r="BI54" s="2">
        <v>0</v>
      </c>
      <c r="BJ54" s="2">
        <v>1</v>
      </c>
      <c r="BK54" s="2">
        <v>1</v>
      </c>
      <c r="BL54" s="2">
        <v>0</v>
      </c>
      <c r="BM54" s="2">
        <v>1</v>
      </c>
      <c r="BN54" s="2">
        <v>1</v>
      </c>
      <c r="BO54" s="2">
        <f>SUM(ques2[[#This Row],[f1]:[f10]])</f>
        <v>8</v>
      </c>
      <c r="BP54" s="2">
        <f>ques2[[#This Row],[مجموع 6]]+ques2[[#This Row],[مجموع5]]+ques2[[#This Row],[مجموع 4]]+ques2[[#This Row],[مجموع 3]]+ques2[[#This Row],[مجموع 2]]+ques2[[#This Row],[مجموع1]]</f>
        <v>40</v>
      </c>
      <c r="BQ54" s="2" t="str">
        <f>IF(ques2[[#This Row],[المجموع الكلي]]&gt;=25,"ناجح","راسب")</f>
        <v>ناجح</v>
      </c>
    </row>
    <row r="55" spans="1:69" x14ac:dyDescent="0.25">
      <c r="A55" s="2" t="s">
        <v>168</v>
      </c>
      <c r="L55" s="2">
        <f>SUM(ques2[[#This Row],[I1]:[I10]])</f>
        <v>0</v>
      </c>
      <c r="M55" s="2">
        <v>1</v>
      </c>
      <c r="N55" s="2">
        <v>0</v>
      </c>
      <c r="O55" s="2">
        <v>1</v>
      </c>
      <c r="P55" s="2">
        <v>0</v>
      </c>
      <c r="Q55" s="2">
        <v>0</v>
      </c>
      <c r="R55" s="2">
        <v>1</v>
      </c>
      <c r="S55" s="2">
        <v>1</v>
      </c>
      <c r="T55" s="2">
        <v>0</v>
      </c>
      <c r="U55" s="2">
        <v>1</v>
      </c>
      <c r="V55" s="2">
        <v>1</v>
      </c>
      <c r="W55" s="2">
        <f>SUM(ques2[[#This Row],[q1]:[q10]])</f>
        <v>6</v>
      </c>
      <c r="X55" s="2">
        <v>0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>
        <v>1</v>
      </c>
      <c r="AE55" s="2">
        <v>1</v>
      </c>
      <c r="AF55" s="2">
        <v>1</v>
      </c>
      <c r="AG55" s="2">
        <v>1</v>
      </c>
      <c r="AH55" s="2">
        <f>SUM(ques2[[#This Row],[m1]:[m10]])</f>
        <v>9</v>
      </c>
      <c r="AI55" s="2">
        <v>1</v>
      </c>
      <c r="AJ55" s="2">
        <v>1</v>
      </c>
      <c r="AK55" s="2">
        <v>1</v>
      </c>
      <c r="AL55" s="2">
        <v>1</v>
      </c>
      <c r="AM55" s="2">
        <v>1</v>
      </c>
      <c r="AN55" s="2">
        <v>0</v>
      </c>
      <c r="AO55" s="2">
        <v>1</v>
      </c>
      <c r="AP55" s="2">
        <v>1</v>
      </c>
      <c r="AQ55" s="2">
        <v>1</v>
      </c>
      <c r="AR55" s="2">
        <v>1</v>
      </c>
      <c r="AS55" s="2">
        <f>SUM(ques2[[#This Row],[x1]:[x10]])</f>
        <v>9</v>
      </c>
      <c r="AT55" s="2">
        <v>0</v>
      </c>
      <c r="AU55" s="2">
        <v>1</v>
      </c>
      <c r="AV55" s="2">
        <v>1</v>
      </c>
      <c r="AW55" s="2">
        <v>0</v>
      </c>
      <c r="AX55" s="2">
        <v>1</v>
      </c>
      <c r="AY55" s="2">
        <v>1</v>
      </c>
      <c r="AZ55" s="2">
        <v>1</v>
      </c>
      <c r="BA55" s="2">
        <v>0</v>
      </c>
      <c r="BB55" s="2">
        <v>1</v>
      </c>
      <c r="BC55" s="2">
        <v>1</v>
      </c>
      <c r="BD55" s="2">
        <f>SUM(ques2[[#This Row],[o1]:[o10]])</f>
        <v>7</v>
      </c>
      <c r="BE55" s="2">
        <v>1</v>
      </c>
      <c r="BF55" s="2">
        <v>0</v>
      </c>
      <c r="BG55" s="2">
        <v>1</v>
      </c>
      <c r="BH55" s="2">
        <v>1</v>
      </c>
      <c r="BI55" s="2">
        <v>0</v>
      </c>
      <c r="BJ55" s="2">
        <v>1</v>
      </c>
      <c r="BK55" s="2">
        <v>1</v>
      </c>
      <c r="BL55" s="2">
        <v>0</v>
      </c>
      <c r="BM55" s="2">
        <v>1</v>
      </c>
      <c r="BN55" s="2">
        <v>1</v>
      </c>
      <c r="BO55" s="2">
        <f>SUM(ques2[[#This Row],[f1]:[f10]])</f>
        <v>7</v>
      </c>
      <c r="BP55" s="2">
        <f>ques2[[#This Row],[مجموع 6]]+ques2[[#This Row],[مجموع5]]+ques2[[#This Row],[مجموع 4]]+ques2[[#This Row],[مجموع 3]]+ques2[[#This Row],[مجموع 2]]+ques2[[#This Row],[مجموع1]]</f>
        <v>38</v>
      </c>
      <c r="BQ55" s="2" t="str">
        <f>IF(ques2[[#This Row],[المجموع الكلي]]&gt;=25,"ناجح","راسب")</f>
        <v>ناجح</v>
      </c>
    </row>
    <row r="56" spans="1:69" x14ac:dyDescent="0.25">
      <c r="A56" s="2" t="s">
        <v>169</v>
      </c>
      <c r="B56" s="2">
        <v>1</v>
      </c>
      <c r="C56" s="2">
        <v>0</v>
      </c>
      <c r="D56" s="2">
        <v>1</v>
      </c>
      <c r="E56" s="2">
        <v>1</v>
      </c>
      <c r="F56" s="2">
        <v>1</v>
      </c>
      <c r="G56" s="2">
        <v>1</v>
      </c>
      <c r="H56" s="2">
        <v>0</v>
      </c>
      <c r="I56" s="2">
        <v>1</v>
      </c>
      <c r="J56" s="2">
        <v>1</v>
      </c>
      <c r="K56" s="2">
        <v>1</v>
      </c>
      <c r="L56" s="2">
        <f>SUM(ques2[[#This Row],[I1]:[I10]])</f>
        <v>8</v>
      </c>
      <c r="M56" s="2">
        <v>1</v>
      </c>
      <c r="N56" s="2">
        <v>1</v>
      </c>
      <c r="O56" s="2">
        <v>0</v>
      </c>
      <c r="P56" s="2">
        <v>0</v>
      </c>
      <c r="Q56" s="2">
        <v>0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f>SUM(ques2[[#This Row],[q1]:[q10]])</f>
        <v>7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0</v>
      </c>
      <c r="AD56" s="2">
        <v>1</v>
      </c>
      <c r="AE56" s="2">
        <v>1</v>
      </c>
      <c r="AF56" s="2">
        <v>1</v>
      </c>
      <c r="AG56" s="2">
        <v>1</v>
      </c>
      <c r="AH56" s="2">
        <f>SUM(ques2[[#This Row],[m1]:[m10]])</f>
        <v>9</v>
      </c>
      <c r="AS56" s="2">
        <f>SUM(ques2[[#This Row],[x1]:[x10]])</f>
        <v>0</v>
      </c>
      <c r="AT56" s="2">
        <v>0</v>
      </c>
      <c r="AU56" s="2">
        <v>1</v>
      </c>
      <c r="AV56" s="2">
        <v>1</v>
      </c>
      <c r="AW56" s="2">
        <v>1</v>
      </c>
      <c r="AX56" s="2">
        <v>1</v>
      </c>
      <c r="AY56" s="2">
        <v>1</v>
      </c>
      <c r="AZ56" s="2">
        <v>1</v>
      </c>
      <c r="BA56" s="2">
        <v>0</v>
      </c>
      <c r="BB56" s="2">
        <v>1</v>
      </c>
      <c r="BC56" s="2">
        <v>1</v>
      </c>
      <c r="BD56" s="2">
        <f>SUM(ques2[[#This Row],[o1]:[o10]])</f>
        <v>8</v>
      </c>
      <c r="BE56" s="2">
        <v>1</v>
      </c>
      <c r="BF56" s="2">
        <v>1</v>
      </c>
      <c r="BG56" s="2">
        <v>0</v>
      </c>
      <c r="BH56" s="2">
        <v>0</v>
      </c>
      <c r="BI56" s="2">
        <v>1</v>
      </c>
      <c r="BJ56" s="2">
        <v>1</v>
      </c>
      <c r="BK56" s="2">
        <v>1</v>
      </c>
      <c r="BL56" s="2">
        <v>1</v>
      </c>
      <c r="BM56" s="2">
        <v>1</v>
      </c>
      <c r="BN56" s="2">
        <v>1</v>
      </c>
      <c r="BO56" s="2">
        <f>SUM(ques2[[#This Row],[f1]:[f10]])</f>
        <v>8</v>
      </c>
      <c r="BP56" s="2">
        <f>ques2[[#This Row],[مجموع 6]]+ques2[[#This Row],[مجموع5]]+ques2[[#This Row],[مجموع 4]]+ques2[[#This Row],[مجموع 3]]+ques2[[#This Row],[مجموع 2]]+ques2[[#This Row],[مجموع1]]</f>
        <v>40</v>
      </c>
      <c r="BQ56" s="2" t="str">
        <f>IF(ques2[[#This Row],[المجموع الكلي]]&gt;=25,"ناجح","راسب")</f>
        <v>ناجح</v>
      </c>
    </row>
    <row r="57" spans="1:69" x14ac:dyDescent="0.25">
      <c r="A57" s="2" t="s">
        <v>170</v>
      </c>
      <c r="B57" s="2">
        <v>1</v>
      </c>
      <c r="C57" s="2">
        <v>0</v>
      </c>
      <c r="D57" s="2">
        <v>1</v>
      </c>
      <c r="E57" s="2">
        <v>1</v>
      </c>
      <c r="F57" s="2">
        <v>0</v>
      </c>
      <c r="G57" s="2">
        <v>1</v>
      </c>
      <c r="H57" s="2">
        <v>1</v>
      </c>
      <c r="I57" s="2">
        <v>0</v>
      </c>
      <c r="J57" s="2">
        <v>1</v>
      </c>
      <c r="K57" s="2">
        <v>1</v>
      </c>
      <c r="L57" s="2">
        <v>0</v>
      </c>
      <c r="M57" s="2">
        <v>1</v>
      </c>
      <c r="N57" s="2">
        <v>1</v>
      </c>
      <c r="O57" s="2">
        <v>0</v>
      </c>
      <c r="P57" s="2">
        <v>1</v>
      </c>
      <c r="Q57" s="2">
        <v>0</v>
      </c>
      <c r="R57" s="2">
        <v>1</v>
      </c>
      <c r="S57" s="2">
        <v>0</v>
      </c>
      <c r="T57" s="2">
        <v>1</v>
      </c>
      <c r="U57" s="2">
        <v>1</v>
      </c>
      <c r="V57" s="2">
        <v>1</v>
      </c>
      <c r="W57" s="2">
        <f>SUM(ques2[[#This Row],[q1]:[q10]])</f>
        <v>7</v>
      </c>
      <c r="AH57" s="2">
        <f>SUM(ques2[[#This Row],[m1]:[m10]])</f>
        <v>0</v>
      </c>
      <c r="AI57" s="2">
        <v>1</v>
      </c>
      <c r="AJ57" s="2">
        <v>1</v>
      </c>
      <c r="AK57" s="2">
        <v>1</v>
      </c>
      <c r="AL57" s="2">
        <v>0</v>
      </c>
      <c r="AM57" s="2">
        <v>0</v>
      </c>
      <c r="AN57" s="2">
        <v>1</v>
      </c>
      <c r="AO57" s="2">
        <v>1</v>
      </c>
      <c r="AP57" s="2">
        <v>0</v>
      </c>
      <c r="AQ57" s="2">
        <v>1</v>
      </c>
      <c r="AR57" s="2">
        <v>1</v>
      </c>
      <c r="AS57" s="2">
        <f>SUM(ques2[[#This Row],[x1]:[x10]])</f>
        <v>7</v>
      </c>
      <c r="AT57" s="2">
        <v>1</v>
      </c>
      <c r="AU57" s="2">
        <v>1</v>
      </c>
      <c r="AV57" s="2">
        <v>1</v>
      </c>
      <c r="AW57" s="2">
        <v>1</v>
      </c>
      <c r="AX57" s="2">
        <v>1</v>
      </c>
      <c r="AY57" s="2">
        <v>0</v>
      </c>
      <c r="AZ57" s="2">
        <v>0</v>
      </c>
      <c r="BA57" s="2">
        <v>1</v>
      </c>
      <c r="BB57" s="2">
        <v>0</v>
      </c>
      <c r="BC57" s="2">
        <v>1</v>
      </c>
      <c r="BD57" s="2">
        <f>SUM(ques2[[#This Row],[o1]:[o10]])</f>
        <v>7</v>
      </c>
      <c r="BE57" s="2">
        <v>1</v>
      </c>
      <c r="BF57" s="2">
        <v>1</v>
      </c>
      <c r="BG57" s="2">
        <v>1</v>
      </c>
      <c r="BH57" s="2">
        <v>0</v>
      </c>
      <c r="BI57" s="2">
        <v>1</v>
      </c>
      <c r="BJ57" s="2">
        <v>1</v>
      </c>
      <c r="BK57" s="2">
        <v>1</v>
      </c>
      <c r="BL57" s="2">
        <v>0</v>
      </c>
      <c r="BM57" s="2">
        <v>1</v>
      </c>
      <c r="BN57" s="2">
        <v>1</v>
      </c>
      <c r="BO57" s="2">
        <f>SUM(ques2[[#This Row],[f1]:[f10]])</f>
        <v>8</v>
      </c>
      <c r="BP57" s="2">
        <f>ques2[[#This Row],[مجموع 6]]+ques2[[#This Row],[مجموع5]]+ques2[[#This Row],[مجموع 4]]+ques2[[#This Row],[مجموع 3]]+ques2[[#This Row],[مجموع 2]]+ques2[[#This Row],[مجموع1]]</f>
        <v>29</v>
      </c>
      <c r="BQ57" s="2" t="str">
        <f>IF(ques2[[#This Row],[المجموع الكلي]]&gt;=25,"ناجح","راسب")</f>
        <v>ناجح</v>
      </c>
    </row>
    <row r="58" spans="1:69" x14ac:dyDescent="0.25">
      <c r="A58" s="2" t="s">
        <v>171</v>
      </c>
      <c r="B58" s="2">
        <v>0</v>
      </c>
      <c r="C58" s="2">
        <v>0</v>
      </c>
      <c r="D58" s="2">
        <v>1</v>
      </c>
      <c r="E58" s="2">
        <v>1</v>
      </c>
      <c r="F58" s="2">
        <v>1</v>
      </c>
      <c r="G58" s="2">
        <v>0</v>
      </c>
      <c r="H58" s="2">
        <v>1</v>
      </c>
      <c r="I58" s="2">
        <v>1</v>
      </c>
      <c r="J58" s="2">
        <v>0</v>
      </c>
      <c r="K58" s="2">
        <v>1</v>
      </c>
      <c r="L58" s="2">
        <f>SUM(ques2[[#This Row],[I1]:[I10]])</f>
        <v>6</v>
      </c>
      <c r="W58" s="2">
        <f>SUM(ques2[[#This Row],[q1]:[q10]])</f>
        <v>0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0</v>
      </c>
      <c r="AD58" s="2">
        <v>1</v>
      </c>
      <c r="AE58" s="2">
        <v>0</v>
      </c>
      <c r="AF58" s="2">
        <v>1</v>
      </c>
      <c r="AG58" s="2">
        <v>0</v>
      </c>
      <c r="AH58" s="2">
        <f>SUM(ques2[[#This Row],[m1]:[m10]])</f>
        <v>7</v>
      </c>
      <c r="AI58" s="2">
        <v>0</v>
      </c>
      <c r="AJ58" s="2">
        <v>0</v>
      </c>
      <c r="AK58" s="2">
        <v>1</v>
      </c>
      <c r="AL58" s="2">
        <v>0</v>
      </c>
      <c r="AM58" s="2">
        <v>1</v>
      </c>
      <c r="AN58" s="2">
        <v>1</v>
      </c>
      <c r="AO58" s="2">
        <v>1</v>
      </c>
      <c r="AP58" s="2">
        <v>1</v>
      </c>
      <c r="AQ58" s="2">
        <v>1</v>
      </c>
      <c r="AR58" s="2">
        <v>1</v>
      </c>
      <c r="AS58" s="2">
        <f>SUM(ques2[[#This Row],[x1]:[x10]])</f>
        <v>7</v>
      </c>
      <c r="AT58" s="2">
        <v>1</v>
      </c>
      <c r="AU58" s="2">
        <v>1</v>
      </c>
      <c r="AV58" s="2">
        <v>1</v>
      </c>
      <c r="AW58" s="2">
        <v>0</v>
      </c>
      <c r="AX58" s="2">
        <v>0</v>
      </c>
      <c r="AY58" s="2">
        <v>1</v>
      </c>
      <c r="AZ58" s="2">
        <v>1</v>
      </c>
      <c r="BA58" s="2">
        <v>0</v>
      </c>
      <c r="BB58" s="2">
        <v>1</v>
      </c>
      <c r="BC58" s="2">
        <v>1</v>
      </c>
      <c r="BD58" s="2">
        <f>SUM(ques2[[#This Row],[o1]:[o10]])</f>
        <v>7</v>
      </c>
      <c r="BE58" s="2">
        <v>0</v>
      </c>
      <c r="BF58" s="2">
        <v>1</v>
      </c>
      <c r="BG58" s="2">
        <v>1</v>
      </c>
      <c r="BH58" s="2">
        <v>1</v>
      </c>
      <c r="BI58" s="2">
        <v>0</v>
      </c>
      <c r="BJ58" s="2">
        <v>1</v>
      </c>
      <c r="BK58" s="2">
        <v>1</v>
      </c>
      <c r="BL58" s="2">
        <v>0</v>
      </c>
      <c r="BM58" s="2">
        <v>1</v>
      </c>
      <c r="BN58" s="2">
        <v>1</v>
      </c>
      <c r="BO58" s="2">
        <f>SUM(ques2[[#This Row],[f1]:[f10]])</f>
        <v>7</v>
      </c>
      <c r="BP58" s="2">
        <f>ques2[[#This Row],[مجموع 6]]+ques2[[#This Row],[مجموع5]]+ques2[[#This Row],[مجموع 4]]+ques2[[#This Row],[مجموع 3]]+ques2[[#This Row],[مجموع 2]]+ques2[[#This Row],[مجموع1]]</f>
        <v>34</v>
      </c>
      <c r="BQ58" s="2" t="str">
        <f>IF(ques2[[#This Row],[المجموع الكلي]]&gt;=25,"ناجح","راسب")</f>
        <v>ناجح</v>
      </c>
    </row>
    <row r="59" spans="1:69" x14ac:dyDescent="0.25">
      <c r="A59" s="2" t="s">
        <v>172</v>
      </c>
      <c r="B59" s="2">
        <v>1</v>
      </c>
      <c r="C59" s="2">
        <v>1</v>
      </c>
      <c r="D59" s="2">
        <v>0</v>
      </c>
      <c r="E59" s="2">
        <v>0</v>
      </c>
      <c r="F59" s="2">
        <v>0</v>
      </c>
      <c r="G59" s="2">
        <v>1</v>
      </c>
      <c r="H59" s="2">
        <v>0</v>
      </c>
      <c r="I59" s="2">
        <v>1</v>
      </c>
      <c r="J59" s="2">
        <v>1</v>
      </c>
      <c r="K59" s="2">
        <v>1</v>
      </c>
      <c r="L59" s="2">
        <f>SUM(ques2[[#This Row],[I1]:[I10]])</f>
        <v>6</v>
      </c>
      <c r="M59" s="2">
        <v>1</v>
      </c>
      <c r="N59" s="2">
        <v>0</v>
      </c>
      <c r="O59" s="2">
        <v>1</v>
      </c>
      <c r="P59" s="2">
        <v>0</v>
      </c>
      <c r="Q59" s="2">
        <v>1</v>
      </c>
      <c r="R59" s="2">
        <v>0</v>
      </c>
      <c r="S59" s="2">
        <v>1</v>
      </c>
      <c r="T59" s="2">
        <v>0</v>
      </c>
      <c r="U59" s="2">
        <v>1</v>
      </c>
      <c r="V59" s="2">
        <v>1</v>
      </c>
      <c r="W59" s="2">
        <f>SUM(ques2[[#This Row],[q1]:[q10]])</f>
        <v>6</v>
      </c>
      <c r="X59" s="2">
        <v>1</v>
      </c>
      <c r="Y59" s="2">
        <v>1</v>
      </c>
      <c r="Z59" s="2">
        <v>0</v>
      </c>
      <c r="AA59" s="2">
        <v>0</v>
      </c>
      <c r="AB59" s="2">
        <v>1</v>
      </c>
      <c r="AC59" s="2">
        <v>0</v>
      </c>
      <c r="AD59" s="2">
        <v>0</v>
      </c>
      <c r="AE59" s="2">
        <v>1</v>
      </c>
      <c r="AF59" s="2">
        <v>1</v>
      </c>
      <c r="AG59" s="2">
        <v>1</v>
      </c>
      <c r="AH59" s="2">
        <f>SUM(ques2[[#This Row],[m1]:[m10]])</f>
        <v>6</v>
      </c>
      <c r="AS59" s="2">
        <f>SUM(ques2[[#This Row],[x1]:[x10]])</f>
        <v>0</v>
      </c>
      <c r="AT59" s="2">
        <v>1</v>
      </c>
      <c r="AU59" s="2">
        <v>0</v>
      </c>
      <c r="AV59" s="2">
        <v>1</v>
      </c>
      <c r="AW59" s="2">
        <v>0</v>
      </c>
      <c r="AX59" s="2">
        <v>0</v>
      </c>
      <c r="AY59" s="2">
        <v>1</v>
      </c>
      <c r="AZ59" s="2">
        <v>1</v>
      </c>
      <c r="BA59" s="2">
        <v>0</v>
      </c>
      <c r="BB59" s="2">
        <v>1</v>
      </c>
      <c r="BC59" s="2">
        <v>1</v>
      </c>
      <c r="BD59" s="2">
        <f>SUM(ques2[[#This Row],[o1]:[o10]])</f>
        <v>6</v>
      </c>
      <c r="BE59" s="2">
        <v>1</v>
      </c>
      <c r="BF59" s="2">
        <v>0</v>
      </c>
      <c r="BG59" s="2">
        <v>1</v>
      </c>
      <c r="BH59" s="2">
        <v>1</v>
      </c>
      <c r="BI59" s="2">
        <v>0</v>
      </c>
      <c r="BJ59" s="2">
        <v>1</v>
      </c>
      <c r="BK59" s="2">
        <v>0</v>
      </c>
      <c r="BL59" s="2">
        <v>0</v>
      </c>
      <c r="BM59" s="2">
        <v>1</v>
      </c>
      <c r="BN59" s="2">
        <v>1</v>
      </c>
      <c r="BO59" s="2">
        <f>SUM(ques2[[#This Row],[f1]:[f10]])</f>
        <v>6</v>
      </c>
      <c r="BP59" s="2">
        <f>ques2[[#This Row],[مجموع 6]]+ques2[[#This Row],[مجموع5]]+ques2[[#This Row],[مجموع 4]]+ques2[[#This Row],[مجموع 3]]+ques2[[#This Row],[مجموع 2]]+ques2[[#This Row],[مجموع1]]</f>
        <v>30</v>
      </c>
      <c r="BQ59" s="2" t="str">
        <f>IF(ques2[[#This Row],[المجموع الكلي]]&gt;=25,"ناجح","راسب")</f>
        <v>ناجح</v>
      </c>
    </row>
    <row r="60" spans="1:69" x14ac:dyDescent="0.25">
      <c r="A60" s="2" t="s">
        <v>173</v>
      </c>
      <c r="B60" s="2">
        <v>0</v>
      </c>
      <c r="C60" s="2">
        <v>1</v>
      </c>
      <c r="D60" s="2">
        <v>1</v>
      </c>
      <c r="E60" s="2">
        <v>0</v>
      </c>
      <c r="F60" s="2">
        <v>1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  <c r="L60" s="2">
        <f>SUM(ques2[[#This Row],[I1]:[I10]])</f>
        <v>5</v>
      </c>
      <c r="M60" s="2">
        <v>1</v>
      </c>
      <c r="N60" s="2">
        <v>0</v>
      </c>
      <c r="O60" s="2">
        <v>1</v>
      </c>
      <c r="P60" s="2">
        <v>1</v>
      </c>
      <c r="Q60" s="2">
        <v>1</v>
      </c>
      <c r="R60" s="2">
        <v>1</v>
      </c>
      <c r="S60" s="2">
        <v>1</v>
      </c>
      <c r="T60" s="2">
        <v>1</v>
      </c>
      <c r="U60" s="2">
        <v>1</v>
      </c>
      <c r="V60" s="2">
        <v>1</v>
      </c>
      <c r="W60" s="2">
        <f>SUM(ques2[[#This Row],[q1]:[q10]])</f>
        <v>9</v>
      </c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0</v>
      </c>
      <c r="AD60" s="2">
        <v>1</v>
      </c>
      <c r="AE60" s="2">
        <v>1</v>
      </c>
      <c r="AF60" s="2">
        <v>1</v>
      </c>
      <c r="AG60" s="2">
        <v>0</v>
      </c>
      <c r="AH60" s="2">
        <f>SUM(ques2[[#This Row],[m1]:[m10]])</f>
        <v>8</v>
      </c>
      <c r="AI60" s="2">
        <v>1</v>
      </c>
      <c r="AJ60" s="2">
        <v>0</v>
      </c>
      <c r="AK60" s="2">
        <v>1</v>
      </c>
      <c r="AL60" s="2">
        <v>1</v>
      </c>
      <c r="AM60" s="2">
        <v>0</v>
      </c>
      <c r="AN60" s="2">
        <v>1</v>
      </c>
      <c r="AO60" s="2">
        <v>1</v>
      </c>
      <c r="AP60" s="2">
        <v>0</v>
      </c>
      <c r="AQ60" s="2">
        <v>1</v>
      </c>
      <c r="AR60" s="2">
        <v>0</v>
      </c>
      <c r="AS60" s="2">
        <f>SUM(ques2[[#This Row],[x1]:[x10]])</f>
        <v>6</v>
      </c>
      <c r="AT60" s="2">
        <v>1</v>
      </c>
      <c r="AU60" s="2">
        <v>1</v>
      </c>
      <c r="AV60" s="2">
        <v>1</v>
      </c>
      <c r="AW60" s="2">
        <v>1</v>
      </c>
      <c r="AX60" s="2">
        <v>1</v>
      </c>
      <c r="AY60" s="2">
        <v>1</v>
      </c>
      <c r="AZ60" s="2">
        <v>1</v>
      </c>
      <c r="BA60" s="2">
        <v>1</v>
      </c>
      <c r="BB60" s="2">
        <v>1</v>
      </c>
      <c r="BC60" s="2">
        <v>0</v>
      </c>
      <c r="BD60" s="2">
        <f>SUM(ques2[[#This Row],[o1]:[o10]])</f>
        <v>9</v>
      </c>
      <c r="BO60" s="2">
        <f>SUM(ques2[[#This Row],[f1]:[f10]])</f>
        <v>0</v>
      </c>
      <c r="BP60" s="2">
        <f>ques2[[#This Row],[مجموع 6]]+ques2[[#This Row],[مجموع5]]+ques2[[#This Row],[مجموع 4]]+ques2[[#This Row],[مجموع 3]]+ques2[[#This Row],[مجموع 2]]+ques2[[#This Row],[مجموع1]]</f>
        <v>37</v>
      </c>
      <c r="BQ60" s="2" t="str">
        <f>IF(ques2[[#This Row],[المجموع الكلي]]&gt;=25,"ناجح","راسب")</f>
        <v>ناجح</v>
      </c>
    </row>
    <row r="61" spans="1:69" x14ac:dyDescent="0.25">
      <c r="A61" s="2" t="s">
        <v>174</v>
      </c>
      <c r="B61" s="2">
        <v>1</v>
      </c>
      <c r="C61" s="2">
        <v>1</v>
      </c>
      <c r="D61" s="2">
        <v>0</v>
      </c>
      <c r="E61" s="2">
        <v>0</v>
      </c>
      <c r="F61" s="2">
        <v>0</v>
      </c>
      <c r="G61" s="2">
        <v>1</v>
      </c>
      <c r="H61" s="2">
        <v>1</v>
      </c>
      <c r="I61" s="2">
        <v>1</v>
      </c>
      <c r="J61" s="2">
        <v>1</v>
      </c>
      <c r="K61" s="2">
        <v>0</v>
      </c>
      <c r="L61" s="2">
        <f>SUM(ques2[[#This Row],[I1]:[I10]])</f>
        <v>6</v>
      </c>
      <c r="M61" s="2">
        <v>0</v>
      </c>
      <c r="N61" s="2">
        <v>0</v>
      </c>
      <c r="O61" s="2">
        <v>1</v>
      </c>
      <c r="P61" s="2">
        <v>1</v>
      </c>
      <c r="Q61" s="2">
        <v>1</v>
      </c>
      <c r="R61" s="2">
        <v>1</v>
      </c>
      <c r="S61" s="2">
        <v>1</v>
      </c>
      <c r="T61" s="2">
        <v>0</v>
      </c>
      <c r="U61" s="2">
        <v>1</v>
      </c>
      <c r="V61" s="2">
        <v>1</v>
      </c>
      <c r="W61" s="2">
        <f>SUM(ques2[[#This Row],[q1]:[q10]])</f>
        <v>7</v>
      </c>
      <c r="AH61" s="2">
        <f>SUM(ques2[[#This Row],[m1]:[m10]])</f>
        <v>0</v>
      </c>
      <c r="AI61" s="2">
        <v>1</v>
      </c>
      <c r="AJ61" s="2">
        <v>0</v>
      </c>
      <c r="AK61" s="2">
        <v>1</v>
      </c>
      <c r="AL61" s="2">
        <v>1</v>
      </c>
      <c r="AM61" s="2">
        <v>0</v>
      </c>
      <c r="AN61" s="2">
        <v>1</v>
      </c>
      <c r="AO61" s="2">
        <v>1</v>
      </c>
      <c r="AP61" s="2">
        <v>0</v>
      </c>
      <c r="AQ61" s="2">
        <v>0</v>
      </c>
      <c r="AR61" s="2">
        <v>1</v>
      </c>
      <c r="AS61" s="2">
        <f>SUM(ques2[[#This Row],[x1]:[x10]])</f>
        <v>6</v>
      </c>
      <c r="AT61" s="2">
        <v>1</v>
      </c>
      <c r="AU61" s="2">
        <v>1</v>
      </c>
      <c r="AV61" s="2">
        <v>1</v>
      </c>
      <c r="AW61" s="2">
        <v>1</v>
      </c>
      <c r="AX61" s="2">
        <v>1</v>
      </c>
      <c r="AY61" s="2">
        <v>1</v>
      </c>
      <c r="AZ61" s="2">
        <v>1</v>
      </c>
      <c r="BA61" s="2">
        <v>0</v>
      </c>
      <c r="BB61" s="2">
        <v>0</v>
      </c>
      <c r="BC61" s="2">
        <v>0</v>
      </c>
      <c r="BD61" s="2">
        <f>SUM(ques2[[#This Row],[o1]:[o10]])</f>
        <v>7</v>
      </c>
      <c r="BE61" s="2">
        <v>1</v>
      </c>
      <c r="BF61" s="2">
        <v>1</v>
      </c>
      <c r="BG61" s="2">
        <v>1</v>
      </c>
      <c r="BH61" s="2">
        <v>1</v>
      </c>
      <c r="BI61" s="2">
        <v>0</v>
      </c>
      <c r="BJ61" s="2">
        <v>1</v>
      </c>
      <c r="BK61" s="2">
        <v>1</v>
      </c>
      <c r="BL61" s="2">
        <v>0</v>
      </c>
      <c r="BM61" s="2">
        <v>1</v>
      </c>
      <c r="BN61" s="2">
        <v>1</v>
      </c>
      <c r="BO61" s="2">
        <f>SUM(ques2[[#This Row],[f1]:[f10]])</f>
        <v>8</v>
      </c>
      <c r="BP61" s="2">
        <f>ques2[[#This Row],[مجموع 6]]+ques2[[#This Row],[مجموع5]]+ques2[[#This Row],[مجموع 4]]+ques2[[#This Row],[مجموع 3]]+ques2[[#This Row],[مجموع 2]]+ques2[[#This Row],[مجموع1]]</f>
        <v>34</v>
      </c>
      <c r="BQ61" s="2" t="str">
        <f>IF(ques2[[#This Row],[المجموع الكلي]]&gt;=25,"ناجح","راسب")</f>
        <v>ناجح</v>
      </c>
    </row>
    <row r="62" spans="1:69" x14ac:dyDescent="0.25">
      <c r="A62" s="2" t="s">
        <v>175</v>
      </c>
      <c r="B62" s="2">
        <v>1</v>
      </c>
      <c r="C62" s="2">
        <v>1</v>
      </c>
      <c r="D62" s="2">
        <v>0</v>
      </c>
      <c r="E62" s="2">
        <v>0</v>
      </c>
      <c r="F62" s="2">
        <v>1</v>
      </c>
      <c r="G62" s="2">
        <v>1</v>
      </c>
      <c r="H62" s="2">
        <v>1</v>
      </c>
      <c r="I62" s="2">
        <v>0</v>
      </c>
      <c r="J62" s="2">
        <v>0</v>
      </c>
      <c r="K62" s="2">
        <v>1</v>
      </c>
      <c r="L62" s="2">
        <f>SUM(ques2[[#This Row],[I1]:[I10]])</f>
        <v>6</v>
      </c>
      <c r="M62" s="2">
        <v>1</v>
      </c>
      <c r="N62" s="2">
        <v>0</v>
      </c>
      <c r="O62" s="2">
        <v>1</v>
      </c>
      <c r="P62" s="2">
        <v>0</v>
      </c>
      <c r="Q62" s="2">
        <v>1</v>
      </c>
      <c r="R62" s="2">
        <v>1</v>
      </c>
      <c r="S62" s="2">
        <v>0</v>
      </c>
      <c r="T62" s="2">
        <v>1</v>
      </c>
      <c r="U62" s="2">
        <v>1</v>
      </c>
      <c r="V62" s="2">
        <v>1</v>
      </c>
      <c r="W62" s="2">
        <f>SUM(ques2[[#This Row],[q1]:[q10]])</f>
        <v>7</v>
      </c>
      <c r="X62" s="2">
        <v>1</v>
      </c>
      <c r="Y62" s="2">
        <v>1</v>
      </c>
      <c r="Z62" s="2">
        <v>1</v>
      </c>
      <c r="AA62" s="2">
        <v>1</v>
      </c>
      <c r="AB62" s="2">
        <v>0</v>
      </c>
      <c r="AC62" s="2">
        <v>0</v>
      </c>
      <c r="AD62" s="2">
        <v>1</v>
      </c>
      <c r="AE62" s="2">
        <v>1</v>
      </c>
      <c r="AF62" s="2">
        <v>1</v>
      </c>
      <c r="AG62" s="2">
        <v>0</v>
      </c>
      <c r="AH62" s="2">
        <f>SUM(ques2[[#This Row],[m1]:[m10]])</f>
        <v>7</v>
      </c>
      <c r="AI62" s="2">
        <v>1</v>
      </c>
      <c r="AJ62" s="2">
        <v>1</v>
      </c>
      <c r="AK62" s="2">
        <v>1</v>
      </c>
      <c r="AL62" s="2">
        <v>1</v>
      </c>
      <c r="AM62" s="2">
        <v>0</v>
      </c>
      <c r="AN62" s="2">
        <v>1</v>
      </c>
      <c r="AO62" s="2">
        <v>1</v>
      </c>
      <c r="AP62" s="2">
        <v>1</v>
      </c>
      <c r="AQ62" s="2">
        <v>0</v>
      </c>
      <c r="AR62" s="2">
        <v>0</v>
      </c>
      <c r="AS62" s="2">
        <f>SUM(ques2[[#This Row],[x1]:[x10]])</f>
        <v>7</v>
      </c>
      <c r="BD62" s="2">
        <f>SUM(ques2[[#This Row],[o1]:[o10]])</f>
        <v>0</v>
      </c>
      <c r="BE62" s="2">
        <v>1</v>
      </c>
      <c r="BF62" s="2">
        <v>0</v>
      </c>
      <c r="BG62" s="2">
        <v>1</v>
      </c>
      <c r="BH62" s="2">
        <v>0</v>
      </c>
      <c r="BI62" s="2">
        <v>0</v>
      </c>
      <c r="BJ62" s="2">
        <v>1</v>
      </c>
      <c r="BK62" s="2">
        <v>1</v>
      </c>
      <c r="BL62" s="2">
        <v>0</v>
      </c>
      <c r="BM62" s="2">
        <v>1</v>
      </c>
      <c r="BN62" s="2">
        <v>1</v>
      </c>
      <c r="BO62" s="2">
        <f>SUM(ques2[[#This Row],[f1]:[f10]])</f>
        <v>6</v>
      </c>
      <c r="BP62" s="2">
        <f>ques2[[#This Row],[مجموع 6]]+ques2[[#This Row],[مجموع5]]+ques2[[#This Row],[مجموع 4]]+ques2[[#This Row],[مجموع 3]]+ques2[[#This Row],[مجموع 2]]+ques2[[#This Row],[مجموع1]]</f>
        <v>33</v>
      </c>
      <c r="BQ62" s="2" t="str">
        <f>IF(ques2[[#This Row],[المجموع الكلي]]&gt;=25,"ناجح","راسب")</f>
        <v>ناجح</v>
      </c>
    </row>
    <row r="66" spans="1:66" x14ac:dyDescent="0.25">
      <c r="A66" s="23" t="s">
        <v>177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66" x14ac:dyDescent="0.25">
      <c r="A67" s="2" t="s">
        <v>13</v>
      </c>
      <c r="B67" s="2">
        <v>59</v>
      </c>
      <c r="C67" s="2">
        <v>59</v>
      </c>
      <c r="D67" s="2">
        <v>59</v>
      </c>
      <c r="E67" s="2">
        <v>59</v>
      </c>
      <c r="F67" s="2">
        <v>59</v>
      </c>
      <c r="G67" s="2">
        <v>59</v>
      </c>
      <c r="H67" s="2">
        <v>59</v>
      </c>
      <c r="I67" s="2">
        <v>59</v>
      </c>
      <c r="J67" s="2">
        <v>59</v>
      </c>
      <c r="K67" s="2">
        <v>59</v>
      </c>
      <c r="M67" s="2">
        <v>59</v>
      </c>
      <c r="N67" s="2">
        <v>59</v>
      </c>
      <c r="O67" s="2">
        <v>59</v>
      </c>
      <c r="P67" s="2">
        <v>59</v>
      </c>
      <c r="Q67" s="2">
        <v>59</v>
      </c>
      <c r="R67" s="2">
        <v>59</v>
      </c>
      <c r="S67" s="2">
        <v>59</v>
      </c>
      <c r="T67" s="2">
        <v>59</v>
      </c>
      <c r="U67" s="2">
        <v>59</v>
      </c>
      <c r="V67" s="2">
        <v>59</v>
      </c>
      <c r="X67" s="2">
        <v>59</v>
      </c>
      <c r="Y67" s="2">
        <v>59</v>
      </c>
      <c r="Z67" s="2">
        <v>59</v>
      </c>
      <c r="AA67" s="2">
        <v>59</v>
      </c>
      <c r="AB67" s="2">
        <v>59</v>
      </c>
      <c r="AC67" s="2">
        <v>59</v>
      </c>
      <c r="AD67" s="2">
        <v>59</v>
      </c>
      <c r="AE67" s="2">
        <v>59</v>
      </c>
      <c r="AF67" s="2">
        <v>59</v>
      </c>
      <c r="AG67" s="2">
        <v>59</v>
      </c>
      <c r="AI67" s="2">
        <v>59</v>
      </c>
      <c r="AJ67" s="2">
        <v>59</v>
      </c>
      <c r="AK67" s="2">
        <v>59</v>
      </c>
      <c r="AL67" s="2">
        <v>59</v>
      </c>
      <c r="AM67" s="2">
        <v>59</v>
      </c>
      <c r="AN67" s="2">
        <v>59</v>
      </c>
      <c r="AO67" s="2">
        <v>59</v>
      </c>
      <c r="AP67" s="2">
        <v>59</v>
      </c>
      <c r="AQ67" s="2">
        <v>59</v>
      </c>
      <c r="AR67" s="2">
        <v>59</v>
      </c>
      <c r="AT67" s="2">
        <v>59</v>
      </c>
      <c r="AU67" s="2">
        <v>59</v>
      </c>
      <c r="AV67" s="2">
        <v>59</v>
      </c>
      <c r="AW67" s="2">
        <v>59</v>
      </c>
      <c r="AX67" s="2">
        <v>59</v>
      </c>
      <c r="AY67" s="2">
        <v>59</v>
      </c>
      <c r="AZ67" s="2">
        <v>59</v>
      </c>
      <c r="BA67" s="2">
        <v>59</v>
      </c>
      <c r="BB67" s="2">
        <v>59</v>
      </c>
      <c r="BC67" s="2">
        <v>59</v>
      </c>
      <c r="BE67" s="2">
        <v>59</v>
      </c>
      <c r="BF67" s="2">
        <v>59</v>
      </c>
      <c r="BG67" s="2">
        <v>59</v>
      </c>
      <c r="BH67" s="2">
        <v>59</v>
      </c>
      <c r="BI67" s="2">
        <v>59</v>
      </c>
      <c r="BJ67" s="2">
        <v>59</v>
      </c>
      <c r="BK67" s="2">
        <v>59</v>
      </c>
      <c r="BL67" s="2">
        <v>59</v>
      </c>
      <c r="BM67" s="2">
        <v>59</v>
      </c>
      <c r="BN67" s="2">
        <v>59</v>
      </c>
    </row>
    <row r="68" spans="1:66" x14ac:dyDescent="0.25">
      <c r="A68" s="2" t="s">
        <v>14</v>
      </c>
      <c r="B68" s="18">
        <f>B67*27%</f>
        <v>15.930000000000001</v>
      </c>
      <c r="C68" s="18">
        <f t="shared" ref="C68:M68" si="0">C67*27%</f>
        <v>15.930000000000001</v>
      </c>
      <c r="D68" s="18">
        <f t="shared" si="0"/>
        <v>15.930000000000001</v>
      </c>
      <c r="E68" s="18">
        <f t="shared" si="0"/>
        <v>15.930000000000001</v>
      </c>
      <c r="F68" s="18">
        <f t="shared" si="0"/>
        <v>15.930000000000001</v>
      </c>
      <c r="G68" s="18">
        <f t="shared" si="0"/>
        <v>15.930000000000001</v>
      </c>
      <c r="H68" s="18">
        <f t="shared" si="0"/>
        <v>15.930000000000001</v>
      </c>
      <c r="I68" s="18">
        <f t="shared" si="0"/>
        <v>15.930000000000001</v>
      </c>
      <c r="J68" s="18">
        <f t="shared" si="0"/>
        <v>15.930000000000001</v>
      </c>
      <c r="K68" s="18">
        <f t="shared" si="0"/>
        <v>15.930000000000001</v>
      </c>
      <c r="M68" s="18">
        <f t="shared" si="0"/>
        <v>15.930000000000001</v>
      </c>
      <c r="N68" s="18">
        <f t="shared" ref="N68" si="1">N67*27%</f>
        <v>15.930000000000001</v>
      </c>
      <c r="O68" s="18">
        <f t="shared" ref="O68" si="2">O67*27%</f>
        <v>15.930000000000001</v>
      </c>
      <c r="P68" s="18">
        <f t="shared" ref="P68" si="3">P67*27%</f>
        <v>15.930000000000001</v>
      </c>
      <c r="Q68" s="18">
        <f t="shared" ref="Q68" si="4">Q67*27%</f>
        <v>15.930000000000001</v>
      </c>
      <c r="R68" s="18">
        <f t="shared" ref="R68" si="5">R67*27%</f>
        <v>15.930000000000001</v>
      </c>
      <c r="S68" s="18">
        <f t="shared" ref="S68" si="6">S67*27%</f>
        <v>15.930000000000001</v>
      </c>
      <c r="T68" s="18">
        <f t="shared" ref="T68:BN68" si="7">T67*27%</f>
        <v>15.930000000000001</v>
      </c>
      <c r="U68" s="18">
        <f t="shared" si="7"/>
        <v>15.930000000000001</v>
      </c>
      <c r="V68" s="18">
        <f t="shared" si="7"/>
        <v>15.930000000000001</v>
      </c>
      <c r="W68" s="18"/>
      <c r="X68" s="18">
        <f t="shared" si="7"/>
        <v>15.930000000000001</v>
      </c>
      <c r="Y68" s="18">
        <f t="shared" si="7"/>
        <v>15.930000000000001</v>
      </c>
      <c r="Z68" s="18">
        <f t="shared" si="7"/>
        <v>15.930000000000001</v>
      </c>
      <c r="AA68" s="18">
        <f t="shared" si="7"/>
        <v>15.930000000000001</v>
      </c>
      <c r="AB68" s="18">
        <f t="shared" si="7"/>
        <v>15.930000000000001</v>
      </c>
      <c r="AC68" s="18">
        <f t="shared" si="7"/>
        <v>15.930000000000001</v>
      </c>
      <c r="AD68" s="18">
        <f t="shared" si="7"/>
        <v>15.930000000000001</v>
      </c>
      <c r="AE68" s="18">
        <f t="shared" si="7"/>
        <v>15.930000000000001</v>
      </c>
      <c r="AF68" s="18">
        <f t="shared" si="7"/>
        <v>15.930000000000001</v>
      </c>
      <c r="AG68" s="18">
        <f t="shared" si="7"/>
        <v>15.930000000000001</v>
      </c>
      <c r="AH68" s="18"/>
      <c r="AI68" s="18">
        <f t="shared" si="7"/>
        <v>15.930000000000001</v>
      </c>
      <c r="AJ68" s="18">
        <f t="shared" si="7"/>
        <v>15.930000000000001</v>
      </c>
      <c r="AK68" s="18">
        <f t="shared" si="7"/>
        <v>15.930000000000001</v>
      </c>
      <c r="AL68" s="18">
        <f t="shared" si="7"/>
        <v>15.930000000000001</v>
      </c>
      <c r="AM68" s="18">
        <f t="shared" si="7"/>
        <v>15.930000000000001</v>
      </c>
      <c r="AN68" s="18">
        <f t="shared" si="7"/>
        <v>15.930000000000001</v>
      </c>
      <c r="AO68" s="18">
        <f t="shared" si="7"/>
        <v>15.930000000000001</v>
      </c>
      <c r="AP68" s="18">
        <f t="shared" si="7"/>
        <v>15.930000000000001</v>
      </c>
      <c r="AQ68" s="18">
        <f t="shared" si="7"/>
        <v>15.930000000000001</v>
      </c>
      <c r="AR68" s="18">
        <f t="shared" si="7"/>
        <v>15.930000000000001</v>
      </c>
      <c r="AS68" s="18"/>
      <c r="AT68" s="18">
        <f t="shared" si="7"/>
        <v>15.930000000000001</v>
      </c>
      <c r="AU68" s="18">
        <f t="shared" si="7"/>
        <v>15.930000000000001</v>
      </c>
      <c r="AV68" s="18">
        <f t="shared" si="7"/>
        <v>15.930000000000001</v>
      </c>
      <c r="AW68" s="18">
        <f t="shared" si="7"/>
        <v>15.930000000000001</v>
      </c>
      <c r="AX68" s="18">
        <f t="shared" si="7"/>
        <v>15.930000000000001</v>
      </c>
      <c r="AY68" s="18">
        <f t="shared" si="7"/>
        <v>15.930000000000001</v>
      </c>
      <c r="AZ68" s="18">
        <f t="shared" si="7"/>
        <v>15.930000000000001</v>
      </c>
      <c r="BA68" s="18">
        <f t="shared" si="7"/>
        <v>15.930000000000001</v>
      </c>
      <c r="BB68" s="18">
        <f t="shared" si="7"/>
        <v>15.930000000000001</v>
      </c>
      <c r="BC68" s="18">
        <f t="shared" si="7"/>
        <v>15.930000000000001</v>
      </c>
      <c r="BD68" s="18"/>
      <c r="BE68" s="18">
        <f t="shared" si="7"/>
        <v>15.930000000000001</v>
      </c>
      <c r="BF68" s="18">
        <f t="shared" si="7"/>
        <v>15.930000000000001</v>
      </c>
      <c r="BG68" s="18">
        <f t="shared" si="7"/>
        <v>15.930000000000001</v>
      </c>
      <c r="BH68" s="18">
        <f t="shared" si="7"/>
        <v>15.930000000000001</v>
      </c>
      <c r="BI68" s="18">
        <f t="shared" si="7"/>
        <v>15.930000000000001</v>
      </c>
      <c r="BJ68" s="18">
        <f t="shared" si="7"/>
        <v>15.930000000000001</v>
      </c>
      <c r="BK68" s="18">
        <f t="shared" si="7"/>
        <v>15.930000000000001</v>
      </c>
      <c r="BL68" s="18">
        <f t="shared" si="7"/>
        <v>15.930000000000001</v>
      </c>
      <c r="BM68" s="18">
        <f t="shared" si="7"/>
        <v>15.930000000000001</v>
      </c>
      <c r="BN68" s="18">
        <f t="shared" si="7"/>
        <v>15.930000000000001</v>
      </c>
    </row>
    <row r="69" spans="1:66" ht="52.2" x14ac:dyDescent="0.25">
      <c r="A69" s="14" t="s">
        <v>42</v>
      </c>
      <c r="B69" s="2">
        <f>SUM(B4:B19)</f>
        <v>11</v>
      </c>
      <c r="C69" s="2">
        <f t="shared" ref="C69:K69" si="8">SUM(C4:C19)</f>
        <v>9</v>
      </c>
      <c r="D69" s="2">
        <f t="shared" si="8"/>
        <v>8</v>
      </c>
      <c r="E69" s="2">
        <f t="shared" si="8"/>
        <v>9</v>
      </c>
      <c r="F69" s="2">
        <f t="shared" si="8"/>
        <v>8</v>
      </c>
      <c r="G69" s="2">
        <f t="shared" si="8"/>
        <v>10</v>
      </c>
      <c r="H69" s="2">
        <f t="shared" si="8"/>
        <v>9</v>
      </c>
      <c r="I69" s="2">
        <f t="shared" si="8"/>
        <v>9</v>
      </c>
      <c r="J69" s="2">
        <f t="shared" si="8"/>
        <v>10</v>
      </c>
      <c r="K69" s="2">
        <f t="shared" si="8"/>
        <v>11</v>
      </c>
      <c r="M69" s="2">
        <f t="shared" ref="M69:T69" si="9">SUM(M4:M19)</f>
        <v>7</v>
      </c>
      <c r="N69" s="2">
        <f t="shared" si="9"/>
        <v>10</v>
      </c>
      <c r="O69" s="2">
        <f t="shared" si="9"/>
        <v>5</v>
      </c>
      <c r="P69" s="2">
        <f t="shared" si="9"/>
        <v>5</v>
      </c>
      <c r="Q69" s="2">
        <f t="shared" si="9"/>
        <v>8</v>
      </c>
      <c r="R69" s="2">
        <f t="shared" si="9"/>
        <v>8</v>
      </c>
      <c r="S69" s="2">
        <f t="shared" si="9"/>
        <v>5</v>
      </c>
      <c r="T69" s="2">
        <f t="shared" si="9"/>
        <v>9</v>
      </c>
      <c r="U69" s="2">
        <f t="shared" ref="U69:BN69" si="10">SUM(U4:U19)</f>
        <v>8</v>
      </c>
      <c r="V69" s="2">
        <f t="shared" si="10"/>
        <v>11</v>
      </c>
      <c r="X69" s="2">
        <f t="shared" si="10"/>
        <v>11</v>
      </c>
      <c r="Y69" s="2">
        <f t="shared" si="10"/>
        <v>13</v>
      </c>
      <c r="Z69" s="2">
        <f t="shared" si="10"/>
        <v>10</v>
      </c>
      <c r="AA69" s="2">
        <f t="shared" si="10"/>
        <v>8</v>
      </c>
      <c r="AB69" s="2">
        <f t="shared" si="10"/>
        <v>11</v>
      </c>
      <c r="AC69" s="2">
        <f t="shared" si="10"/>
        <v>13</v>
      </c>
      <c r="AD69" s="2">
        <f t="shared" si="10"/>
        <v>11</v>
      </c>
      <c r="AE69" s="2">
        <f t="shared" si="10"/>
        <v>14</v>
      </c>
      <c r="AF69" s="2">
        <f t="shared" si="10"/>
        <v>14</v>
      </c>
      <c r="AG69" s="2">
        <f t="shared" si="10"/>
        <v>12</v>
      </c>
      <c r="AI69" s="2">
        <f t="shared" si="10"/>
        <v>11</v>
      </c>
      <c r="AJ69" s="2">
        <f t="shared" si="10"/>
        <v>14</v>
      </c>
      <c r="AK69" s="2">
        <f t="shared" si="10"/>
        <v>10</v>
      </c>
      <c r="AL69" s="2">
        <f t="shared" si="10"/>
        <v>9</v>
      </c>
      <c r="AM69" s="2">
        <f t="shared" si="10"/>
        <v>8</v>
      </c>
      <c r="AN69" s="2">
        <f t="shared" si="10"/>
        <v>11</v>
      </c>
      <c r="AO69" s="2">
        <f t="shared" si="10"/>
        <v>11</v>
      </c>
      <c r="AP69" s="2">
        <f t="shared" si="10"/>
        <v>13</v>
      </c>
      <c r="AQ69" s="2">
        <f t="shared" si="10"/>
        <v>13</v>
      </c>
      <c r="AR69" s="2">
        <f t="shared" si="10"/>
        <v>10</v>
      </c>
      <c r="AT69" s="2">
        <f t="shared" si="10"/>
        <v>12</v>
      </c>
      <c r="AU69" s="2">
        <f t="shared" si="10"/>
        <v>10</v>
      </c>
      <c r="AV69" s="2">
        <f t="shared" si="10"/>
        <v>11</v>
      </c>
      <c r="AW69" s="2">
        <f t="shared" si="10"/>
        <v>6</v>
      </c>
      <c r="AX69" s="2">
        <f t="shared" si="10"/>
        <v>10</v>
      </c>
      <c r="AY69" s="2">
        <f t="shared" si="10"/>
        <v>10</v>
      </c>
      <c r="AZ69" s="2">
        <f t="shared" si="10"/>
        <v>10</v>
      </c>
      <c r="BA69" s="2">
        <f t="shared" si="10"/>
        <v>8</v>
      </c>
      <c r="BB69" s="2">
        <f t="shared" si="10"/>
        <v>8</v>
      </c>
      <c r="BC69" s="2">
        <f t="shared" si="10"/>
        <v>9</v>
      </c>
      <c r="BE69" s="2">
        <f t="shared" si="10"/>
        <v>11</v>
      </c>
      <c r="BF69" s="2">
        <f t="shared" si="10"/>
        <v>11</v>
      </c>
      <c r="BG69" s="2">
        <f t="shared" si="10"/>
        <v>6</v>
      </c>
      <c r="BH69" s="2">
        <f t="shared" si="10"/>
        <v>10</v>
      </c>
      <c r="BI69" s="2">
        <f t="shared" si="10"/>
        <v>8</v>
      </c>
      <c r="BJ69" s="2">
        <f t="shared" si="10"/>
        <v>10</v>
      </c>
      <c r="BK69" s="2">
        <f t="shared" si="10"/>
        <v>7</v>
      </c>
      <c r="BL69" s="2">
        <f t="shared" si="10"/>
        <v>10</v>
      </c>
      <c r="BM69" s="2">
        <f t="shared" si="10"/>
        <v>11</v>
      </c>
      <c r="BN69" s="2">
        <f t="shared" si="10"/>
        <v>11</v>
      </c>
    </row>
    <row r="70" spans="1:66" ht="52.2" x14ac:dyDescent="0.25">
      <c r="A70" s="14" t="s">
        <v>43</v>
      </c>
      <c r="B70" s="2">
        <f>SUM(B47:B62)</f>
        <v>10</v>
      </c>
      <c r="C70" s="2">
        <f t="shared" ref="C70:K70" si="11">SUM(C47:C62)</f>
        <v>9</v>
      </c>
      <c r="D70" s="2">
        <f t="shared" si="11"/>
        <v>8</v>
      </c>
      <c r="E70" s="2">
        <f t="shared" si="11"/>
        <v>8</v>
      </c>
      <c r="F70" s="2">
        <f t="shared" si="11"/>
        <v>9</v>
      </c>
      <c r="G70" s="2">
        <f t="shared" si="11"/>
        <v>8</v>
      </c>
      <c r="H70" s="2">
        <f t="shared" si="11"/>
        <v>8</v>
      </c>
      <c r="I70" s="2">
        <f t="shared" si="11"/>
        <v>10</v>
      </c>
      <c r="J70" s="2">
        <f t="shared" si="11"/>
        <v>8</v>
      </c>
      <c r="K70" s="2">
        <f t="shared" si="11"/>
        <v>12</v>
      </c>
      <c r="M70" s="2">
        <f t="shared" ref="M70:T70" si="12">SUM(M47:M62)</f>
        <v>10</v>
      </c>
      <c r="N70" s="2">
        <f t="shared" si="12"/>
        <v>4</v>
      </c>
      <c r="O70" s="2">
        <f t="shared" si="12"/>
        <v>9</v>
      </c>
      <c r="P70" s="2">
        <f t="shared" si="12"/>
        <v>5</v>
      </c>
      <c r="Q70" s="2">
        <f t="shared" si="12"/>
        <v>8</v>
      </c>
      <c r="R70" s="2">
        <f t="shared" si="12"/>
        <v>8</v>
      </c>
      <c r="S70" s="2">
        <f t="shared" si="12"/>
        <v>9</v>
      </c>
      <c r="T70" s="2">
        <f t="shared" si="12"/>
        <v>7</v>
      </c>
      <c r="U70" s="2">
        <f t="shared" ref="U70:BN70" si="13">SUM(U47:U62)</f>
        <v>12</v>
      </c>
      <c r="V70" s="2">
        <f t="shared" si="13"/>
        <v>12</v>
      </c>
      <c r="X70" s="2">
        <f t="shared" si="13"/>
        <v>12</v>
      </c>
      <c r="Y70" s="2">
        <f t="shared" si="13"/>
        <v>13</v>
      </c>
      <c r="Z70" s="2">
        <f t="shared" si="13"/>
        <v>6</v>
      </c>
      <c r="AA70" s="2">
        <f t="shared" si="13"/>
        <v>9</v>
      </c>
      <c r="AB70" s="2">
        <f t="shared" si="13"/>
        <v>12</v>
      </c>
      <c r="AC70" s="2">
        <f t="shared" si="13"/>
        <v>1</v>
      </c>
      <c r="AD70" s="2">
        <f t="shared" si="13"/>
        <v>12</v>
      </c>
      <c r="AE70" s="2">
        <f t="shared" si="13"/>
        <v>12</v>
      </c>
      <c r="AF70" s="2">
        <f t="shared" si="13"/>
        <v>13</v>
      </c>
      <c r="AG70" s="2">
        <f t="shared" si="13"/>
        <v>5</v>
      </c>
      <c r="AI70" s="2">
        <f t="shared" si="13"/>
        <v>10</v>
      </c>
      <c r="AJ70" s="2">
        <f t="shared" si="13"/>
        <v>7</v>
      </c>
      <c r="AK70" s="2">
        <f t="shared" si="13"/>
        <v>11</v>
      </c>
      <c r="AL70" s="2">
        <f t="shared" si="13"/>
        <v>10</v>
      </c>
      <c r="AM70" s="2">
        <f t="shared" si="13"/>
        <v>5</v>
      </c>
      <c r="AN70" s="2">
        <f t="shared" si="13"/>
        <v>9</v>
      </c>
      <c r="AO70" s="2">
        <f t="shared" si="13"/>
        <v>13</v>
      </c>
      <c r="AP70" s="2">
        <f t="shared" si="13"/>
        <v>6</v>
      </c>
      <c r="AQ70" s="2">
        <f t="shared" si="13"/>
        <v>8</v>
      </c>
      <c r="AR70" s="2">
        <f t="shared" si="13"/>
        <v>10</v>
      </c>
      <c r="AT70" s="2">
        <f t="shared" si="13"/>
        <v>7</v>
      </c>
      <c r="AU70" s="2">
        <f t="shared" si="13"/>
        <v>11</v>
      </c>
      <c r="AV70" s="2">
        <f t="shared" si="13"/>
        <v>9</v>
      </c>
      <c r="AW70" s="2">
        <f t="shared" si="13"/>
        <v>9</v>
      </c>
      <c r="AX70" s="2">
        <f t="shared" si="13"/>
        <v>8</v>
      </c>
      <c r="AY70" s="2">
        <f t="shared" si="13"/>
        <v>8</v>
      </c>
      <c r="AZ70" s="2">
        <f t="shared" si="13"/>
        <v>11</v>
      </c>
      <c r="BA70" s="2">
        <f t="shared" si="13"/>
        <v>7</v>
      </c>
      <c r="BB70" s="2">
        <f t="shared" si="13"/>
        <v>8</v>
      </c>
      <c r="BC70" s="2">
        <f t="shared" si="13"/>
        <v>10</v>
      </c>
      <c r="BE70" s="2">
        <f t="shared" si="13"/>
        <v>11</v>
      </c>
      <c r="BF70" s="2">
        <f t="shared" si="13"/>
        <v>11</v>
      </c>
      <c r="BG70" s="2">
        <f t="shared" si="13"/>
        <v>13</v>
      </c>
      <c r="BH70" s="2">
        <f t="shared" si="13"/>
        <v>9</v>
      </c>
      <c r="BI70" s="2">
        <f t="shared" si="13"/>
        <v>6</v>
      </c>
      <c r="BJ70" s="2">
        <f t="shared" si="13"/>
        <v>13</v>
      </c>
      <c r="BK70" s="2">
        <f t="shared" si="13"/>
        <v>12</v>
      </c>
      <c r="BL70" s="2">
        <f t="shared" si="13"/>
        <v>4</v>
      </c>
      <c r="BM70" s="2">
        <f t="shared" si="13"/>
        <v>14</v>
      </c>
      <c r="BN70" s="2">
        <f t="shared" si="13"/>
        <v>14</v>
      </c>
    </row>
    <row r="71" spans="1:66" x14ac:dyDescent="0.25">
      <c r="A71" s="12" t="s">
        <v>0</v>
      </c>
      <c r="B71" s="13">
        <f>(B69+B70)/(B68*2)</f>
        <v>0.65913370998116749</v>
      </c>
      <c r="C71" s="13">
        <f t="shared" ref="C71:M71" si="14">(C69+C70)/(C68*2)</f>
        <v>0.56497175141242928</v>
      </c>
      <c r="D71" s="13">
        <f t="shared" si="14"/>
        <v>0.5021971123666038</v>
      </c>
      <c r="E71" s="13">
        <f t="shared" si="14"/>
        <v>0.53358443188951654</v>
      </c>
      <c r="F71" s="13">
        <f t="shared" si="14"/>
        <v>0.53358443188951654</v>
      </c>
      <c r="G71" s="13">
        <f t="shared" si="14"/>
        <v>0.56497175141242928</v>
      </c>
      <c r="H71" s="13">
        <f t="shared" si="14"/>
        <v>0.53358443188951654</v>
      </c>
      <c r="I71" s="13">
        <f t="shared" si="14"/>
        <v>0.59635907093534202</v>
      </c>
      <c r="J71" s="13">
        <f t="shared" si="14"/>
        <v>0.56497175141242928</v>
      </c>
      <c r="K71" s="13">
        <f t="shared" si="14"/>
        <v>0.72190834902699308</v>
      </c>
      <c r="L71" s="12"/>
      <c r="M71" s="13">
        <f t="shared" si="14"/>
        <v>0.53358443188951654</v>
      </c>
      <c r="N71" s="13">
        <f t="shared" ref="N71" si="15">(N69+N70)/(N68*2)</f>
        <v>0.43942247332077838</v>
      </c>
      <c r="O71" s="13">
        <f t="shared" ref="O71" si="16">(O69+O70)/(O68*2)</f>
        <v>0.43942247332077838</v>
      </c>
      <c r="P71" s="13">
        <f t="shared" ref="P71" si="17">(P69+P70)/(P68*2)</f>
        <v>0.31387319522912738</v>
      </c>
      <c r="Q71" s="13">
        <f t="shared" ref="Q71" si="18">(Q69+Q70)/(Q68*2)</f>
        <v>0.5021971123666038</v>
      </c>
      <c r="R71" s="13">
        <f t="shared" ref="R71" si="19">(R69+R70)/(R68*2)</f>
        <v>0.5021971123666038</v>
      </c>
      <c r="S71" s="13">
        <f t="shared" ref="S71" si="20">(S69+S70)/(S68*2)</f>
        <v>0.43942247332077838</v>
      </c>
      <c r="T71" s="13">
        <f t="shared" ref="T71:BN71" si="21">(T69+T70)/(T68*2)</f>
        <v>0.5021971123666038</v>
      </c>
      <c r="U71" s="13">
        <f t="shared" si="21"/>
        <v>0.62774639045825475</v>
      </c>
      <c r="V71" s="13">
        <f t="shared" si="21"/>
        <v>0.72190834902699308</v>
      </c>
      <c r="W71" s="13"/>
      <c r="X71" s="13">
        <f t="shared" si="21"/>
        <v>0.72190834902699308</v>
      </c>
      <c r="Y71" s="13">
        <f t="shared" si="21"/>
        <v>0.81607030759573129</v>
      </c>
      <c r="Z71" s="13">
        <f t="shared" si="21"/>
        <v>0.5021971123666038</v>
      </c>
      <c r="AA71" s="13">
        <f t="shared" si="21"/>
        <v>0.53358443188951654</v>
      </c>
      <c r="AB71" s="13">
        <f t="shared" si="21"/>
        <v>0.72190834902699308</v>
      </c>
      <c r="AC71" s="13">
        <f t="shared" si="21"/>
        <v>0.43942247332077838</v>
      </c>
      <c r="AD71" s="13">
        <f t="shared" si="21"/>
        <v>0.72190834902699308</v>
      </c>
      <c r="AE71" s="13">
        <f t="shared" si="21"/>
        <v>0.81607030759573129</v>
      </c>
      <c r="AF71" s="13">
        <f t="shared" si="21"/>
        <v>0.84745762711864403</v>
      </c>
      <c r="AG71" s="13">
        <f t="shared" si="21"/>
        <v>0.53358443188951654</v>
      </c>
      <c r="AH71" s="13"/>
      <c r="AI71" s="13">
        <f t="shared" si="21"/>
        <v>0.65913370998116749</v>
      </c>
      <c r="AJ71" s="13">
        <f t="shared" si="21"/>
        <v>0.65913370998116749</v>
      </c>
      <c r="AK71" s="13">
        <f t="shared" si="21"/>
        <v>0.65913370998116749</v>
      </c>
      <c r="AL71" s="13">
        <f t="shared" si="21"/>
        <v>0.59635907093534202</v>
      </c>
      <c r="AM71" s="13">
        <f t="shared" si="21"/>
        <v>0.40803515379786565</v>
      </c>
      <c r="AN71" s="13">
        <f t="shared" si="21"/>
        <v>0.62774639045825475</v>
      </c>
      <c r="AO71" s="13">
        <f t="shared" si="21"/>
        <v>0.75329566854990582</v>
      </c>
      <c r="AP71" s="13">
        <f t="shared" si="21"/>
        <v>0.59635907093534202</v>
      </c>
      <c r="AQ71" s="13">
        <f t="shared" si="21"/>
        <v>0.65913370998116749</v>
      </c>
      <c r="AR71" s="13">
        <f t="shared" si="21"/>
        <v>0.62774639045825475</v>
      </c>
      <c r="AS71" s="13"/>
      <c r="AT71" s="13">
        <f t="shared" si="21"/>
        <v>0.59635907093534202</v>
      </c>
      <c r="AU71" s="13">
        <f t="shared" si="21"/>
        <v>0.65913370998116749</v>
      </c>
      <c r="AV71" s="13">
        <f t="shared" si="21"/>
        <v>0.62774639045825475</v>
      </c>
      <c r="AW71" s="13">
        <f t="shared" si="21"/>
        <v>0.47080979284369112</v>
      </c>
      <c r="AX71" s="13">
        <f t="shared" si="21"/>
        <v>0.56497175141242928</v>
      </c>
      <c r="AY71" s="13">
        <f t="shared" si="21"/>
        <v>0.56497175141242928</v>
      </c>
      <c r="AZ71" s="13">
        <f t="shared" si="21"/>
        <v>0.65913370998116749</v>
      </c>
      <c r="BA71" s="13">
        <f t="shared" si="21"/>
        <v>0.47080979284369112</v>
      </c>
      <c r="BB71" s="13">
        <f t="shared" si="21"/>
        <v>0.5021971123666038</v>
      </c>
      <c r="BC71" s="13">
        <f t="shared" si="21"/>
        <v>0.59635907093534202</v>
      </c>
      <c r="BD71" s="13"/>
      <c r="BE71" s="13">
        <f t="shared" si="21"/>
        <v>0.69052102950408034</v>
      </c>
      <c r="BF71" s="13">
        <f t="shared" si="21"/>
        <v>0.69052102950408034</v>
      </c>
      <c r="BG71" s="13">
        <f t="shared" si="21"/>
        <v>0.59635907093534202</v>
      </c>
      <c r="BH71" s="13">
        <f t="shared" si="21"/>
        <v>0.59635907093534202</v>
      </c>
      <c r="BI71" s="13">
        <f t="shared" si="21"/>
        <v>0.43942247332077838</v>
      </c>
      <c r="BJ71" s="13">
        <f t="shared" si="21"/>
        <v>0.72190834902699308</v>
      </c>
      <c r="BK71" s="13">
        <f t="shared" si="21"/>
        <v>0.59635907093534202</v>
      </c>
      <c r="BL71" s="13">
        <f t="shared" si="21"/>
        <v>0.43942247332077838</v>
      </c>
      <c r="BM71" s="13">
        <f t="shared" si="21"/>
        <v>0.78468298807281855</v>
      </c>
      <c r="BN71" s="13">
        <f t="shared" si="21"/>
        <v>0.78468298807281855</v>
      </c>
    </row>
    <row r="72" spans="1:66" x14ac:dyDescent="0.25">
      <c r="A72" s="12" t="s">
        <v>1</v>
      </c>
      <c r="B72" s="13">
        <f>(B69-B70)/B68</f>
        <v>6.2774639045825475E-2</v>
      </c>
      <c r="C72" s="13">
        <f t="shared" ref="C72:K72" si="22">(C69-C70)/C68</f>
        <v>0</v>
      </c>
      <c r="D72" s="13">
        <f t="shared" si="22"/>
        <v>0</v>
      </c>
      <c r="E72" s="13">
        <f t="shared" si="22"/>
        <v>6.2774639045825475E-2</v>
      </c>
      <c r="F72" s="13">
        <f t="shared" si="22"/>
        <v>-6.2774639045825475E-2</v>
      </c>
      <c r="G72" s="13">
        <f t="shared" si="22"/>
        <v>0.12554927809165095</v>
      </c>
      <c r="H72" s="13">
        <f t="shared" si="22"/>
        <v>6.2774639045825475E-2</v>
      </c>
      <c r="I72" s="13">
        <f t="shared" si="22"/>
        <v>-6.2774639045825475E-2</v>
      </c>
      <c r="J72" s="13">
        <f t="shared" si="22"/>
        <v>0.12554927809165095</v>
      </c>
      <c r="K72" s="13">
        <f t="shared" si="22"/>
        <v>-6.2774639045825475E-2</v>
      </c>
      <c r="L72" s="12"/>
      <c r="M72" s="13">
        <f t="shared" ref="M72:T72" si="23">(M69-M70)/M68</f>
        <v>-0.18832391713747645</v>
      </c>
      <c r="N72" s="13">
        <f t="shared" si="23"/>
        <v>0.37664783427495291</v>
      </c>
      <c r="O72" s="13">
        <f t="shared" si="23"/>
        <v>-0.2510985561833019</v>
      </c>
      <c r="P72" s="13">
        <f t="shared" si="23"/>
        <v>0</v>
      </c>
      <c r="Q72" s="13">
        <f t="shared" si="23"/>
        <v>0</v>
      </c>
      <c r="R72" s="13">
        <f t="shared" si="23"/>
        <v>0</v>
      </c>
      <c r="S72" s="13">
        <f t="shared" si="23"/>
        <v>-0.2510985561833019</v>
      </c>
      <c r="T72" s="13">
        <f t="shared" si="23"/>
        <v>0.12554927809165095</v>
      </c>
      <c r="U72" s="13">
        <f t="shared" ref="U72:BN72" si="24">(U69-U70)/U68</f>
        <v>-0.2510985561833019</v>
      </c>
      <c r="V72" s="13">
        <f t="shared" si="24"/>
        <v>-6.2774639045825475E-2</v>
      </c>
      <c r="W72" s="13"/>
      <c r="X72" s="13">
        <f t="shared" si="24"/>
        <v>-6.2774639045825475E-2</v>
      </c>
      <c r="Y72" s="13">
        <f t="shared" si="24"/>
        <v>0</v>
      </c>
      <c r="Z72" s="13">
        <f t="shared" si="24"/>
        <v>0.2510985561833019</v>
      </c>
      <c r="AA72" s="13">
        <f t="shared" si="24"/>
        <v>-6.2774639045825475E-2</v>
      </c>
      <c r="AB72" s="13">
        <f t="shared" si="24"/>
        <v>-6.2774639045825475E-2</v>
      </c>
      <c r="AC72" s="13">
        <f t="shared" si="24"/>
        <v>0.75329566854990582</v>
      </c>
      <c r="AD72" s="13">
        <f t="shared" si="24"/>
        <v>-6.2774639045825475E-2</v>
      </c>
      <c r="AE72" s="13">
        <f t="shared" si="24"/>
        <v>0.12554927809165095</v>
      </c>
      <c r="AF72" s="13">
        <f t="shared" si="24"/>
        <v>6.2774639045825475E-2</v>
      </c>
      <c r="AG72" s="13">
        <f t="shared" si="24"/>
        <v>0.43942247332077838</v>
      </c>
      <c r="AH72" s="13"/>
      <c r="AI72" s="13">
        <f t="shared" si="24"/>
        <v>6.2774639045825475E-2</v>
      </c>
      <c r="AJ72" s="13">
        <f t="shared" si="24"/>
        <v>0.43942247332077838</v>
      </c>
      <c r="AK72" s="13">
        <f t="shared" si="24"/>
        <v>-6.2774639045825475E-2</v>
      </c>
      <c r="AL72" s="13">
        <f t="shared" si="24"/>
        <v>-6.2774639045825475E-2</v>
      </c>
      <c r="AM72" s="13">
        <f t="shared" si="24"/>
        <v>0.18832391713747645</v>
      </c>
      <c r="AN72" s="13">
        <f t="shared" si="24"/>
        <v>0.12554927809165095</v>
      </c>
      <c r="AO72" s="13">
        <f t="shared" si="24"/>
        <v>-0.12554927809165095</v>
      </c>
      <c r="AP72" s="13">
        <f t="shared" si="24"/>
        <v>0.43942247332077838</v>
      </c>
      <c r="AQ72" s="13">
        <f t="shared" si="24"/>
        <v>0.31387319522912738</v>
      </c>
      <c r="AR72" s="13">
        <f t="shared" si="24"/>
        <v>0</v>
      </c>
      <c r="AS72" s="13"/>
      <c r="AT72" s="13">
        <f t="shared" si="24"/>
        <v>0.31387319522912738</v>
      </c>
      <c r="AU72" s="13">
        <f t="shared" si="24"/>
        <v>-6.2774639045825475E-2</v>
      </c>
      <c r="AV72" s="13">
        <f t="shared" si="24"/>
        <v>0.12554927809165095</v>
      </c>
      <c r="AW72" s="13">
        <f t="shared" si="24"/>
        <v>-0.18832391713747645</v>
      </c>
      <c r="AX72" s="13">
        <f t="shared" si="24"/>
        <v>0.12554927809165095</v>
      </c>
      <c r="AY72" s="13">
        <f t="shared" si="24"/>
        <v>0.12554927809165095</v>
      </c>
      <c r="AZ72" s="13">
        <f t="shared" si="24"/>
        <v>-6.2774639045825475E-2</v>
      </c>
      <c r="BA72" s="13">
        <f t="shared" si="24"/>
        <v>6.2774639045825475E-2</v>
      </c>
      <c r="BB72" s="13">
        <f t="shared" si="24"/>
        <v>0</v>
      </c>
      <c r="BC72" s="13">
        <f t="shared" si="24"/>
        <v>-6.2774639045825475E-2</v>
      </c>
      <c r="BD72" s="13"/>
      <c r="BE72" s="13">
        <f t="shared" si="24"/>
        <v>0</v>
      </c>
      <c r="BF72" s="13">
        <f t="shared" si="24"/>
        <v>0</v>
      </c>
      <c r="BG72" s="13">
        <f t="shared" si="24"/>
        <v>-0.43942247332077838</v>
      </c>
      <c r="BH72" s="13">
        <f t="shared" si="24"/>
        <v>6.2774639045825475E-2</v>
      </c>
      <c r="BI72" s="13">
        <f t="shared" si="24"/>
        <v>0.12554927809165095</v>
      </c>
      <c r="BJ72" s="13">
        <f t="shared" si="24"/>
        <v>-0.18832391713747645</v>
      </c>
      <c r="BK72" s="13">
        <f t="shared" si="24"/>
        <v>-0.31387319522912738</v>
      </c>
      <c r="BL72" s="13">
        <f t="shared" si="24"/>
        <v>0.37664783427495291</v>
      </c>
      <c r="BM72" s="13">
        <f t="shared" si="24"/>
        <v>-0.18832391713747645</v>
      </c>
      <c r="BN72" s="13">
        <f t="shared" si="24"/>
        <v>-0.18832391713747645</v>
      </c>
    </row>
    <row r="74" spans="1:66" x14ac:dyDescent="0.25">
      <c r="A74" s="23" t="s">
        <v>178</v>
      </c>
      <c r="B74" s="23"/>
      <c r="C74" s="23"/>
      <c r="D74" s="23"/>
      <c r="E74" s="23"/>
      <c r="F74" s="23"/>
      <c r="G74" s="23"/>
      <c r="H74" s="23"/>
      <c r="I74" s="23"/>
    </row>
    <row r="75" spans="1:66" x14ac:dyDescent="0.25">
      <c r="A75" s="6" t="s">
        <v>19</v>
      </c>
      <c r="B75" s="2">
        <v>60</v>
      </c>
    </row>
    <row r="76" spans="1:66" x14ac:dyDescent="0.25">
      <c r="A76" s="6" t="s">
        <v>20</v>
      </c>
      <c r="B76" s="2">
        <f>B75-1</f>
        <v>59</v>
      </c>
    </row>
    <row r="77" spans="1:66" ht="34.799999999999997" x14ac:dyDescent="0.25">
      <c r="A77" s="11" t="s">
        <v>21</v>
      </c>
      <c r="B77" s="15">
        <f>VARA(ques2[المجموع الكلي])</f>
        <v>16.334307422559881</v>
      </c>
    </row>
    <row r="78" spans="1:66" x14ac:dyDescent="0.25">
      <c r="A78" s="6" t="s">
        <v>33</v>
      </c>
      <c r="B78" s="2">
        <f>COUNTIFS(ques2[I1],1)</f>
        <v>37</v>
      </c>
      <c r="C78" s="2">
        <f>COUNTIFS(ques2[I2],1)</f>
        <v>32</v>
      </c>
      <c r="D78" s="2">
        <f>COUNTIFS(ques2[I3],1)</f>
        <v>29</v>
      </c>
      <c r="E78" s="2">
        <f>COUNTIFS(ques2[I4],1)</f>
        <v>32</v>
      </c>
      <c r="F78" s="2">
        <f>COUNTIFS(ques2[I5],1)</f>
        <v>32</v>
      </c>
      <c r="G78" s="2">
        <f>COUNTIFS(ques2[I6],1)</f>
        <v>29</v>
      </c>
      <c r="H78" s="2">
        <f>COUNTIFS(ques2[I7],1)</f>
        <v>32</v>
      </c>
      <c r="I78" s="2">
        <f>COUNTIFS(ques2[I8],1)</f>
        <v>28</v>
      </c>
      <c r="J78" s="2">
        <f>COUNTIFS(ques2[I9],1)</f>
        <v>32</v>
      </c>
      <c r="K78" s="2">
        <f>COUNTIFS(ques2[I10],1)</f>
        <v>40</v>
      </c>
      <c r="M78" s="2">
        <f>COUNTIFS(ques2[q1],1)</f>
        <v>34</v>
      </c>
      <c r="N78" s="2">
        <f>COUNTIFS(ques2[q2],1)</f>
        <v>22</v>
      </c>
      <c r="O78" s="2">
        <f>COUNTIFS(ques2[q3],1)</f>
        <v>24</v>
      </c>
      <c r="P78" s="2">
        <f>COUNTIFS(ques2[q4],1)</f>
        <v>24</v>
      </c>
      <c r="Q78" s="2">
        <f>COUNTIFS(ques2[q5],1)</f>
        <v>30</v>
      </c>
      <c r="R78" s="2">
        <f>COUNTIFS(ques2[q6],1)</f>
        <v>30</v>
      </c>
      <c r="S78" s="2">
        <f>COUNTIFS(ques2[q7],1)</f>
        <v>27</v>
      </c>
      <c r="T78" s="2">
        <f>COUNTIFS(ques2[q8],1)</f>
        <v>28</v>
      </c>
      <c r="U78" s="2">
        <f>COUNTIFS(ques2[q9],1)</f>
        <v>43</v>
      </c>
      <c r="V78" s="2">
        <f>COUNTIFS(ques2[q10],1)</f>
        <v>46</v>
      </c>
      <c r="X78" s="2">
        <f>COUNTIFS(ques2[m1],1)</f>
        <v>42</v>
      </c>
      <c r="Y78" s="2">
        <f>COUNTIFS(ques2[m2],1)</f>
        <v>47</v>
      </c>
      <c r="Z78" s="2">
        <f>COUNTIFS(ques2[m3],1)</f>
        <v>24</v>
      </c>
      <c r="AA78" s="2">
        <f>COUNTIFS(ques2[m4],1)</f>
        <v>32</v>
      </c>
      <c r="AB78" s="2">
        <f>COUNTIFS(ques2[m5],1)</f>
        <v>41</v>
      </c>
      <c r="AC78" s="2">
        <f>COUNTIFS(ques2[m6],1)</f>
        <v>21</v>
      </c>
      <c r="AD78" s="2">
        <f>COUNTIFS(ques2[m7],1)</f>
        <v>42</v>
      </c>
      <c r="AE78" s="2">
        <f>COUNTIFS(ques2[m8],1)</f>
        <v>44</v>
      </c>
      <c r="AF78" s="2">
        <f>COUNTIFS(ques2[m9],1)</f>
        <v>48</v>
      </c>
      <c r="AG78" s="2">
        <f>COUNTIFS(ques2[m10],1)</f>
        <v>29</v>
      </c>
      <c r="AI78" s="2">
        <f>COUNTIFS(ques2[x1],1)</f>
        <v>31</v>
      </c>
      <c r="AJ78" s="2">
        <f>COUNTIFS(ques2[x2],1)</f>
        <v>36</v>
      </c>
      <c r="AK78" s="2">
        <f>COUNTIFS(ques2[x3],1)</f>
        <v>35</v>
      </c>
      <c r="AL78" s="2">
        <f>COUNTIFS(ques2[x4],1)</f>
        <v>29</v>
      </c>
      <c r="AM78" s="2">
        <f>COUNTIFS(ques2[x5],1)</f>
        <v>23</v>
      </c>
      <c r="AN78" s="2">
        <f>COUNTIFS(ques2[x6],1)</f>
        <v>31</v>
      </c>
      <c r="AO78" s="2">
        <f>COUNTIFS(ques2[x7],1)</f>
        <v>42</v>
      </c>
      <c r="AP78" s="2">
        <f>COUNTIFS(ques2[x8],1)</f>
        <v>35</v>
      </c>
      <c r="AQ78" s="2">
        <f>COUNTIFS(ques2[x9],1)</f>
        <v>41</v>
      </c>
      <c r="AR78" s="2">
        <f>COUNTIFS(ques2[x10],1)</f>
        <v>33</v>
      </c>
      <c r="AT78" s="2">
        <f>COUNTIFS(ques2[o1],1)</f>
        <v>29</v>
      </c>
      <c r="AU78" s="2">
        <f>COUNTIFS(ques2[o2],1)</f>
        <v>36</v>
      </c>
      <c r="AV78" s="2">
        <f>COUNTIFS(ques2[o3],1)</f>
        <v>37</v>
      </c>
      <c r="AW78" s="2">
        <f>COUNTIFS(ques2[o4],1)</f>
        <v>31</v>
      </c>
      <c r="AX78" s="2">
        <f>COUNTIFS(ques2[o5],1)</f>
        <v>33</v>
      </c>
      <c r="AY78" s="2">
        <f>COUNTIFS(ques2[o6],1)</f>
        <v>33</v>
      </c>
      <c r="AZ78" s="2">
        <f>COUNTIFS(ques2[o7],1)</f>
        <v>34</v>
      </c>
      <c r="BA78" s="2">
        <f>COUNTIFS(ques2[o8],1)</f>
        <v>31</v>
      </c>
      <c r="BB78" s="2">
        <f>COUNTIFS(ques2[o9],1)</f>
        <v>26</v>
      </c>
      <c r="BC78" s="2">
        <f>COUNTIFS(ques2[o10],1)</f>
        <v>39</v>
      </c>
      <c r="BE78" s="2">
        <f>COUNTIFS(ques2[f1],1)</f>
        <v>43</v>
      </c>
      <c r="BF78" s="2">
        <f>COUNTIFS(ques2[f2],1)</f>
        <v>44</v>
      </c>
      <c r="BG78" s="2">
        <f>COUNTIFS(ques2[f3],1)</f>
        <v>38</v>
      </c>
      <c r="BH78" s="2">
        <f>COUNTIFS(ques2[f4],1)</f>
        <v>40</v>
      </c>
      <c r="BI78" s="2">
        <f>COUNTIFS(ques2[f5],1)</f>
        <v>33</v>
      </c>
      <c r="BJ78" s="2">
        <f>COUNTIFS(ques2[f6],1)</f>
        <v>39</v>
      </c>
      <c r="BK78" s="2">
        <f>COUNTIFS(ques2[f7],1)</f>
        <v>39</v>
      </c>
      <c r="BL78" s="2">
        <f>COUNTIFS(ques2[f8],1)</f>
        <v>34</v>
      </c>
      <c r="BM78" s="2">
        <f>COUNTIFS(ques2[f9],1)</f>
        <v>44</v>
      </c>
      <c r="BN78" s="2">
        <f>COUNTIFS(ques2[f10],1)</f>
        <v>46</v>
      </c>
    </row>
    <row r="79" spans="1:66" ht="34.799999999999997" x14ac:dyDescent="0.25">
      <c r="A79" s="11" t="s">
        <v>31</v>
      </c>
      <c r="B79" s="15">
        <f>B78/B67</f>
        <v>0.6271186440677966</v>
      </c>
      <c r="C79" s="15">
        <f t="shared" ref="C79:M79" si="25">C78/C67</f>
        <v>0.5423728813559322</v>
      </c>
      <c r="D79" s="15">
        <f t="shared" si="25"/>
        <v>0.49152542372881358</v>
      </c>
      <c r="E79" s="15">
        <f t="shared" si="25"/>
        <v>0.5423728813559322</v>
      </c>
      <c r="F79" s="15">
        <f t="shared" si="25"/>
        <v>0.5423728813559322</v>
      </c>
      <c r="G79" s="15">
        <f t="shared" si="25"/>
        <v>0.49152542372881358</v>
      </c>
      <c r="H79" s="15">
        <f t="shared" si="25"/>
        <v>0.5423728813559322</v>
      </c>
      <c r="I79" s="15">
        <f t="shared" si="25"/>
        <v>0.47457627118644069</v>
      </c>
      <c r="J79" s="15">
        <f t="shared" si="25"/>
        <v>0.5423728813559322</v>
      </c>
      <c r="K79" s="15">
        <f t="shared" si="25"/>
        <v>0.67796610169491522</v>
      </c>
      <c r="M79" s="15">
        <f t="shared" si="25"/>
        <v>0.57627118644067798</v>
      </c>
      <c r="N79" s="15">
        <f t="shared" ref="N79" si="26">N78/N67</f>
        <v>0.3728813559322034</v>
      </c>
      <c r="O79" s="15">
        <f t="shared" ref="O79" si="27">O78/O67</f>
        <v>0.40677966101694918</v>
      </c>
      <c r="P79" s="15">
        <f t="shared" ref="P79" si="28">P78/P67</f>
        <v>0.40677966101694918</v>
      </c>
      <c r="Q79" s="15">
        <f t="shared" ref="Q79" si="29">Q78/Q67</f>
        <v>0.50847457627118642</v>
      </c>
      <c r="R79" s="15">
        <f t="shared" ref="R79" si="30">R78/R67</f>
        <v>0.50847457627118642</v>
      </c>
      <c r="S79" s="15">
        <f t="shared" ref="S79" si="31">S78/S67</f>
        <v>0.4576271186440678</v>
      </c>
      <c r="T79" s="15">
        <f t="shared" ref="T79:BN79" si="32">T78/T67</f>
        <v>0.47457627118644069</v>
      </c>
      <c r="U79" s="15">
        <f t="shared" si="32"/>
        <v>0.72881355932203384</v>
      </c>
      <c r="V79" s="15">
        <f t="shared" si="32"/>
        <v>0.77966101694915257</v>
      </c>
      <c r="W79" s="15"/>
      <c r="X79" s="15">
        <f t="shared" si="32"/>
        <v>0.71186440677966101</v>
      </c>
      <c r="Y79" s="15">
        <f t="shared" si="32"/>
        <v>0.79661016949152541</v>
      </c>
      <c r="Z79" s="15">
        <f t="shared" si="32"/>
        <v>0.40677966101694918</v>
      </c>
      <c r="AA79" s="15">
        <f t="shared" si="32"/>
        <v>0.5423728813559322</v>
      </c>
      <c r="AB79" s="15">
        <f t="shared" si="32"/>
        <v>0.69491525423728817</v>
      </c>
      <c r="AC79" s="15">
        <f t="shared" si="32"/>
        <v>0.3559322033898305</v>
      </c>
      <c r="AD79" s="15">
        <f t="shared" si="32"/>
        <v>0.71186440677966101</v>
      </c>
      <c r="AE79" s="15">
        <f t="shared" si="32"/>
        <v>0.74576271186440679</v>
      </c>
      <c r="AF79" s="15">
        <f t="shared" si="32"/>
        <v>0.81355932203389836</v>
      </c>
      <c r="AG79" s="15">
        <f t="shared" si="32"/>
        <v>0.49152542372881358</v>
      </c>
      <c r="AH79" s="15"/>
      <c r="AI79" s="15">
        <f t="shared" si="32"/>
        <v>0.52542372881355937</v>
      </c>
      <c r="AJ79" s="15">
        <f t="shared" si="32"/>
        <v>0.61016949152542377</v>
      </c>
      <c r="AK79" s="15">
        <f t="shared" si="32"/>
        <v>0.59322033898305082</v>
      </c>
      <c r="AL79" s="15">
        <f t="shared" si="32"/>
        <v>0.49152542372881358</v>
      </c>
      <c r="AM79" s="15">
        <f t="shared" si="32"/>
        <v>0.38983050847457629</v>
      </c>
      <c r="AN79" s="15">
        <f t="shared" si="32"/>
        <v>0.52542372881355937</v>
      </c>
      <c r="AO79" s="15">
        <f t="shared" si="32"/>
        <v>0.71186440677966101</v>
      </c>
      <c r="AP79" s="15">
        <f t="shared" si="32"/>
        <v>0.59322033898305082</v>
      </c>
      <c r="AQ79" s="15">
        <f t="shared" si="32"/>
        <v>0.69491525423728817</v>
      </c>
      <c r="AR79" s="15">
        <f t="shared" si="32"/>
        <v>0.55932203389830504</v>
      </c>
      <c r="AS79" s="15"/>
      <c r="AT79" s="15">
        <f t="shared" si="32"/>
        <v>0.49152542372881358</v>
      </c>
      <c r="AU79" s="15">
        <f t="shared" si="32"/>
        <v>0.61016949152542377</v>
      </c>
      <c r="AV79" s="15">
        <f t="shared" si="32"/>
        <v>0.6271186440677966</v>
      </c>
      <c r="AW79" s="15">
        <f t="shared" si="32"/>
        <v>0.52542372881355937</v>
      </c>
      <c r="AX79" s="15">
        <f t="shared" si="32"/>
        <v>0.55932203389830504</v>
      </c>
      <c r="AY79" s="15">
        <f t="shared" si="32"/>
        <v>0.55932203389830504</v>
      </c>
      <c r="AZ79" s="15">
        <f t="shared" si="32"/>
        <v>0.57627118644067798</v>
      </c>
      <c r="BA79" s="15">
        <f t="shared" si="32"/>
        <v>0.52542372881355937</v>
      </c>
      <c r="BB79" s="15">
        <f t="shared" si="32"/>
        <v>0.44067796610169491</v>
      </c>
      <c r="BC79" s="15">
        <f t="shared" si="32"/>
        <v>0.66101694915254239</v>
      </c>
      <c r="BD79" s="15"/>
      <c r="BE79" s="15">
        <f t="shared" si="32"/>
        <v>0.72881355932203384</v>
      </c>
      <c r="BF79" s="15">
        <f t="shared" si="32"/>
        <v>0.74576271186440679</v>
      </c>
      <c r="BG79" s="15">
        <f t="shared" si="32"/>
        <v>0.64406779661016944</v>
      </c>
      <c r="BH79" s="15">
        <f t="shared" si="32"/>
        <v>0.67796610169491522</v>
      </c>
      <c r="BI79" s="15">
        <f t="shared" si="32"/>
        <v>0.55932203389830504</v>
      </c>
      <c r="BJ79" s="15">
        <f t="shared" si="32"/>
        <v>0.66101694915254239</v>
      </c>
      <c r="BK79" s="15">
        <f t="shared" si="32"/>
        <v>0.66101694915254239</v>
      </c>
      <c r="BL79" s="15">
        <f t="shared" si="32"/>
        <v>0.57627118644067798</v>
      </c>
      <c r="BM79" s="15">
        <f t="shared" si="32"/>
        <v>0.74576271186440679</v>
      </c>
      <c r="BN79" s="15">
        <f t="shared" si="32"/>
        <v>0.77966101694915257</v>
      </c>
    </row>
    <row r="80" spans="1:66" ht="34.799999999999997" x14ac:dyDescent="0.25">
      <c r="A80" s="11" t="s">
        <v>30</v>
      </c>
      <c r="B80" s="15">
        <f>1-B79</f>
        <v>0.3728813559322034</v>
      </c>
      <c r="C80" s="15">
        <f t="shared" ref="C80:M80" si="33">1-C79</f>
        <v>0.4576271186440678</v>
      </c>
      <c r="D80" s="15">
        <f t="shared" si="33"/>
        <v>0.50847457627118642</v>
      </c>
      <c r="E80" s="15">
        <f t="shared" si="33"/>
        <v>0.4576271186440678</v>
      </c>
      <c r="F80" s="15">
        <f t="shared" si="33"/>
        <v>0.4576271186440678</v>
      </c>
      <c r="G80" s="15">
        <f t="shared" si="33"/>
        <v>0.50847457627118642</v>
      </c>
      <c r="H80" s="15">
        <f t="shared" si="33"/>
        <v>0.4576271186440678</v>
      </c>
      <c r="I80" s="15">
        <f t="shared" si="33"/>
        <v>0.52542372881355925</v>
      </c>
      <c r="J80" s="15">
        <f t="shared" si="33"/>
        <v>0.4576271186440678</v>
      </c>
      <c r="K80" s="15">
        <f t="shared" si="33"/>
        <v>0.32203389830508478</v>
      </c>
      <c r="M80" s="15">
        <f t="shared" si="33"/>
        <v>0.42372881355932202</v>
      </c>
      <c r="N80" s="15">
        <f t="shared" ref="N80" si="34">1-N79</f>
        <v>0.6271186440677966</v>
      </c>
      <c r="O80" s="15">
        <f t="shared" ref="O80" si="35">1-O79</f>
        <v>0.59322033898305082</v>
      </c>
      <c r="P80" s="15">
        <f t="shared" ref="P80" si="36">1-P79</f>
        <v>0.59322033898305082</v>
      </c>
      <c r="Q80" s="15">
        <f t="shared" ref="Q80" si="37">1-Q79</f>
        <v>0.49152542372881358</v>
      </c>
      <c r="R80" s="15">
        <f t="shared" ref="R80" si="38">1-R79</f>
        <v>0.49152542372881358</v>
      </c>
      <c r="S80" s="15">
        <f t="shared" ref="S80" si="39">1-S79</f>
        <v>0.5423728813559322</v>
      </c>
      <c r="T80" s="15">
        <f t="shared" ref="T80:BN80" si="40">1-T79</f>
        <v>0.52542372881355925</v>
      </c>
      <c r="U80" s="15">
        <f t="shared" si="40"/>
        <v>0.27118644067796616</v>
      </c>
      <c r="V80" s="15">
        <f t="shared" si="40"/>
        <v>0.22033898305084743</v>
      </c>
      <c r="W80" s="15"/>
      <c r="X80" s="15">
        <f t="shared" si="40"/>
        <v>0.28813559322033899</v>
      </c>
      <c r="Y80" s="15">
        <f t="shared" si="40"/>
        <v>0.20338983050847459</v>
      </c>
      <c r="Z80" s="15">
        <f t="shared" si="40"/>
        <v>0.59322033898305082</v>
      </c>
      <c r="AA80" s="15">
        <f t="shared" si="40"/>
        <v>0.4576271186440678</v>
      </c>
      <c r="AB80" s="15">
        <f t="shared" si="40"/>
        <v>0.30508474576271183</v>
      </c>
      <c r="AC80" s="15">
        <f t="shared" si="40"/>
        <v>0.64406779661016955</v>
      </c>
      <c r="AD80" s="15">
        <f t="shared" si="40"/>
        <v>0.28813559322033899</v>
      </c>
      <c r="AE80" s="15">
        <f t="shared" si="40"/>
        <v>0.25423728813559321</v>
      </c>
      <c r="AF80" s="15">
        <f t="shared" si="40"/>
        <v>0.18644067796610164</v>
      </c>
      <c r="AG80" s="15">
        <f t="shared" si="40"/>
        <v>0.50847457627118642</v>
      </c>
      <c r="AH80" s="15"/>
      <c r="AI80" s="15">
        <f t="shared" si="40"/>
        <v>0.47457627118644063</v>
      </c>
      <c r="AJ80" s="15">
        <f t="shared" si="40"/>
        <v>0.38983050847457623</v>
      </c>
      <c r="AK80" s="15">
        <f t="shared" si="40"/>
        <v>0.40677966101694918</v>
      </c>
      <c r="AL80" s="15">
        <f t="shared" si="40"/>
        <v>0.50847457627118642</v>
      </c>
      <c r="AM80" s="15">
        <f t="shared" si="40"/>
        <v>0.61016949152542366</v>
      </c>
      <c r="AN80" s="15">
        <f t="shared" si="40"/>
        <v>0.47457627118644063</v>
      </c>
      <c r="AO80" s="15">
        <f t="shared" si="40"/>
        <v>0.28813559322033899</v>
      </c>
      <c r="AP80" s="15">
        <f t="shared" si="40"/>
        <v>0.40677966101694918</v>
      </c>
      <c r="AQ80" s="15">
        <f t="shared" si="40"/>
        <v>0.30508474576271183</v>
      </c>
      <c r="AR80" s="15">
        <f t="shared" si="40"/>
        <v>0.44067796610169496</v>
      </c>
      <c r="AS80" s="15"/>
      <c r="AT80" s="15">
        <f t="shared" si="40"/>
        <v>0.50847457627118642</v>
      </c>
      <c r="AU80" s="15">
        <f t="shared" si="40"/>
        <v>0.38983050847457623</v>
      </c>
      <c r="AV80" s="15">
        <f t="shared" si="40"/>
        <v>0.3728813559322034</v>
      </c>
      <c r="AW80" s="15">
        <f t="shared" si="40"/>
        <v>0.47457627118644063</v>
      </c>
      <c r="AX80" s="15">
        <f t="shared" si="40"/>
        <v>0.44067796610169496</v>
      </c>
      <c r="AY80" s="15">
        <f t="shared" si="40"/>
        <v>0.44067796610169496</v>
      </c>
      <c r="AZ80" s="15">
        <f t="shared" si="40"/>
        <v>0.42372881355932202</v>
      </c>
      <c r="BA80" s="15">
        <f t="shared" si="40"/>
        <v>0.47457627118644063</v>
      </c>
      <c r="BB80" s="15">
        <f t="shared" si="40"/>
        <v>0.55932203389830515</v>
      </c>
      <c r="BC80" s="15">
        <f t="shared" si="40"/>
        <v>0.33898305084745761</v>
      </c>
      <c r="BD80" s="15"/>
      <c r="BE80" s="15">
        <f t="shared" si="40"/>
        <v>0.27118644067796616</v>
      </c>
      <c r="BF80" s="15">
        <f t="shared" si="40"/>
        <v>0.25423728813559321</v>
      </c>
      <c r="BG80" s="15">
        <f t="shared" si="40"/>
        <v>0.35593220338983056</v>
      </c>
      <c r="BH80" s="15">
        <f t="shared" si="40"/>
        <v>0.32203389830508478</v>
      </c>
      <c r="BI80" s="15">
        <f t="shared" si="40"/>
        <v>0.44067796610169496</v>
      </c>
      <c r="BJ80" s="15">
        <f t="shared" si="40"/>
        <v>0.33898305084745761</v>
      </c>
      <c r="BK80" s="15">
        <f t="shared" si="40"/>
        <v>0.33898305084745761</v>
      </c>
      <c r="BL80" s="15">
        <f t="shared" si="40"/>
        <v>0.42372881355932202</v>
      </c>
      <c r="BM80" s="15">
        <f t="shared" si="40"/>
        <v>0.25423728813559321</v>
      </c>
      <c r="BN80" s="15">
        <f t="shared" si="40"/>
        <v>0.22033898305084743</v>
      </c>
    </row>
    <row r="81" spans="1:66" ht="52.2" x14ac:dyDescent="0.25">
      <c r="A81" s="11" t="s">
        <v>34</v>
      </c>
      <c r="B81" s="15">
        <f>B79*B80</f>
        <v>0.23384085033036484</v>
      </c>
      <c r="C81" s="15">
        <f t="shared" ref="C81:M81" si="41">C79*C80</f>
        <v>0.2482045389255961</v>
      </c>
      <c r="D81" s="15">
        <f t="shared" si="41"/>
        <v>0.24992818155702384</v>
      </c>
      <c r="E81" s="15">
        <f t="shared" si="41"/>
        <v>0.2482045389255961</v>
      </c>
      <c r="F81" s="15">
        <f t="shared" si="41"/>
        <v>0.2482045389255961</v>
      </c>
      <c r="G81" s="15">
        <f t="shared" si="41"/>
        <v>0.24992818155702384</v>
      </c>
      <c r="H81" s="15">
        <f t="shared" si="41"/>
        <v>0.2482045389255961</v>
      </c>
      <c r="I81" s="15">
        <f t="shared" si="41"/>
        <v>0.24935363401321456</v>
      </c>
      <c r="J81" s="15">
        <f t="shared" si="41"/>
        <v>0.2482045389255961</v>
      </c>
      <c r="K81" s="15">
        <f t="shared" si="41"/>
        <v>0.21832806664751508</v>
      </c>
      <c r="L81" s="15"/>
      <c r="M81" s="15">
        <f t="shared" si="41"/>
        <v>0.24418270611893134</v>
      </c>
      <c r="N81" s="15">
        <f t="shared" ref="N81" si="42">N79*N80</f>
        <v>0.23384085033036484</v>
      </c>
      <c r="O81" s="15">
        <f t="shared" ref="O81" si="43">O79*O80</f>
        <v>0.24130996839988508</v>
      </c>
      <c r="P81" s="15">
        <f t="shared" ref="P81" si="44">P79*P80</f>
        <v>0.24130996839988508</v>
      </c>
      <c r="Q81" s="15">
        <f t="shared" ref="Q81" si="45">Q79*Q80</f>
        <v>0.24992818155702384</v>
      </c>
      <c r="R81" s="15">
        <f t="shared" ref="R81" si="46">R79*R80</f>
        <v>0.24992818155702384</v>
      </c>
      <c r="S81" s="15">
        <f t="shared" ref="S81" si="47">S79*S80</f>
        <v>0.2482045389255961</v>
      </c>
      <c r="T81" s="15">
        <f t="shared" ref="T81:BN81" si="48">T79*T80</f>
        <v>0.24935363401321456</v>
      </c>
      <c r="U81" s="15">
        <f t="shared" si="48"/>
        <v>0.19764435507038211</v>
      </c>
      <c r="V81" s="15">
        <f t="shared" si="48"/>
        <v>0.1717897155989658</v>
      </c>
      <c r="W81" s="15"/>
      <c r="X81" s="15">
        <f t="shared" si="48"/>
        <v>0.20511347313990233</v>
      </c>
      <c r="Y81" s="15">
        <f t="shared" si="48"/>
        <v>0.16202240735420856</v>
      </c>
      <c r="Z81" s="15">
        <f t="shared" si="48"/>
        <v>0.24130996839988508</v>
      </c>
      <c r="AA81" s="15">
        <f t="shared" si="48"/>
        <v>0.2482045389255961</v>
      </c>
      <c r="AB81" s="15">
        <f t="shared" si="48"/>
        <v>0.21200804366561332</v>
      </c>
      <c r="AC81" s="15">
        <f t="shared" si="48"/>
        <v>0.22924446997989084</v>
      </c>
      <c r="AD81" s="15">
        <f t="shared" si="48"/>
        <v>0.20511347313990233</v>
      </c>
      <c r="AE81" s="15">
        <f t="shared" si="48"/>
        <v>0.18960068945705258</v>
      </c>
      <c r="AF81" s="15">
        <f t="shared" si="48"/>
        <v>0.15168055156564203</v>
      </c>
      <c r="AG81" s="15">
        <f t="shared" si="48"/>
        <v>0.24992818155702384</v>
      </c>
      <c r="AH81" s="15"/>
      <c r="AI81" s="15">
        <f t="shared" si="48"/>
        <v>0.24935363401321459</v>
      </c>
      <c r="AJ81" s="15">
        <f t="shared" si="48"/>
        <v>0.23786268313702957</v>
      </c>
      <c r="AK81" s="15">
        <f t="shared" si="48"/>
        <v>0.24130996839988508</v>
      </c>
      <c r="AL81" s="15">
        <f t="shared" si="48"/>
        <v>0.24992818155702384</v>
      </c>
      <c r="AM81" s="15">
        <f t="shared" si="48"/>
        <v>0.23786268313702957</v>
      </c>
      <c r="AN81" s="15">
        <f t="shared" si="48"/>
        <v>0.24935363401321459</v>
      </c>
      <c r="AO81" s="15">
        <f t="shared" si="48"/>
        <v>0.20511347313990233</v>
      </c>
      <c r="AP81" s="15">
        <f t="shared" si="48"/>
        <v>0.24130996839988508</v>
      </c>
      <c r="AQ81" s="15">
        <f t="shared" si="48"/>
        <v>0.21200804366561332</v>
      </c>
      <c r="AR81" s="15">
        <f t="shared" si="48"/>
        <v>0.24648089629416836</v>
      </c>
      <c r="AS81" s="15"/>
      <c r="AT81" s="15">
        <f t="shared" si="48"/>
        <v>0.24992818155702384</v>
      </c>
      <c r="AU81" s="15">
        <f t="shared" si="48"/>
        <v>0.23786268313702957</v>
      </c>
      <c r="AV81" s="15">
        <f t="shared" si="48"/>
        <v>0.23384085033036484</v>
      </c>
      <c r="AW81" s="15">
        <f t="shared" si="48"/>
        <v>0.24935363401321459</v>
      </c>
      <c r="AX81" s="15">
        <f t="shared" si="48"/>
        <v>0.24648089629416836</v>
      </c>
      <c r="AY81" s="15">
        <f t="shared" si="48"/>
        <v>0.24648089629416836</v>
      </c>
      <c r="AZ81" s="15">
        <f t="shared" si="48"/>
        <v>0.24418270611893134</v>
      </c>
      <c r="BA81" s="15">
        <f t="shared" si="48"/>
        <v>0.24935363401321459</v>
      </c>
      <c r="BB81" s="15">
        <f t="shared" si="48"/>
        <v>0.24648089629416836</v>
      </c>
      <c r="BC81" s="15">
        <f t="shared" si="48"/>
        <v>0.22407354208560759</v>
      </c>
      <c r="BD81" s="15"/>
      <c r="BE81" s="15">
        <f t="shared" si="48"/>
        <v>0.19764435507038211</v>
      </c>
      <c r="BF81" s="15">
        <f t="shared" si="48"/>
        <v>0.18960068945705258</v>
      </c>
      <c r="BG81" s="15">
        <f t="shared" si="48"/>
        <v>0.22924446997989084</v>
      </c>
      <c r="BH81" s="15">
        <f t="shared" si="48"/>
        <v>0.21832806664751508</v>
      </c>
      <c r="BI81" s="15">
        <f t="shared" si="48"/>
        <v>0.24648089629416836</v>
      </c>
      <c r="BJ81" s="15">
        <f t="shared" si="48"/>
        <v>0.22407354208560759</v>
      </c>
      <c r="BK81" s="15">
        <f t="shared" si="48"/>
        <v>0.22407354208560759</v>
      </c>
      <c r="BL81" s="15">
        <f t="shared" si="48"/>
        <v>0.24418270611893134</v>
      </c>
      <c r="BM81" s="15">
        <f t="shared" si="48"/>
        <v>0.18960068945705258</v>
      </c>
      <c r="BN81" s="15">
        <f t="shared" si="48"/>
        <v>0.1717897155989658</v>
      </c>
    </row>
    <row r="82" spans="1:66" ht="52.2" x14ac:dyDescent="0.25">
      <c r="A82" s="11" t="s">
        <v>47</v>
      </c>
      <c r="B82" s="15">
        <f>SUM(B81:BN81)</f>
        <v>13.797759264579138</v>
      </c>
    </row>
    <row r="83" spans="1:66" ht="34.799999999999997" x14ac:dyDescent="0.25">
      <c r="A83" s="16" t="s">
        <v>48</v>
      </c>
      <c r="B83" s="13">
        <f>(B75/B76)*(1-(B82/B77))</f>
        <v>0.15792163284981037</v>
      </c>
    </row>
    <row r="85" spans="1:66" x14ac:dyDescent="0.25">
      <c r="A85" s="23" t="s">
        <v>179</v>
      </c>
      <c r="B85" s="23"/>
      <c r="C85" s="23"/>
      <c r="D85" s="23"/>
      <c r="E85" s="23"/>
      <c r="F85" s="23"/>
      <c r="G85" s="23"/>
      <c r="H85" s="23"/>
      <c r="I85" s="23"/>
    </row>
    <row r="86" spans="1:66" x14ac:dyDescent="0.25">
      <c r="A86" s="2" t="s">
        <v>54</v>
      </c>
      <c r="B86" s="2">
        <v>50</v>
      </c>
    </row>
    <row r="87" spans="1:66" x14ac:dyDescent="0.25">
      <c r="A87" s="2" t="s">
        <v>56</v>
      </c>
      <c r="B87" s="2">
        <f>COUNTIFS(ques2[[النتيجة ]],"ناجح")</f>
        <v>59</v>
      </c>
    </row>
    <row r="88" spans="1:66" x14ac:dyDescent="0.25">
      <c r="A88" s="2" t="s">
        <v>13</v>
      </c>
      <c r="B88" s="2">
        <v>59</v>
      </c>
    </row>
    <row r="89" spans="1:66" x14ac:dyDescent="0.25">
      <c r="A89" s="12" t="s">
        <v>52</v>
      </c>
      <c r="B89" s="13">
        <f>(B87/B88)*100</f>
        <v>100</v>
      </c>
    </row>
    <row r="90" spans="1:66" ht="34.799999999999997" x14ac:dyDescent="0.25">
      <c r="A90" s="16" t="s">
        <v>57</v>
      </c>
      <c r="B90" s="13">
        <f>AVERAGE(ques2[المجموع الكلي])</f>
        <v>34.898305084745765</v>
      </c>
    </row>
    <row r="91" spans="1:66" ht="52.2" x14ac:dyDescent="0.25">
      <c r="A91" s="16" t="s">
        <v>53</v>
      </c>
      <c r="B91" s="13">
        <f>_xlfn.STDEV.P(ques2[المجموع الكلي])</f>
        <v>4.0071754084867468</v>
      </c>
    </row>
  </sheetData>
  <mergeCells count="4">
    <mergeCell ref="A1:L1"/>
    <mergeCell ref="A66:M66"/>
    <mergeCell ref="A74:I74"/>
    <mergeCell ref="A85:I8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rightToLeft="1" workbookViewId="0">
      <selection activeCell="A62" sqref="A62"/>
    </sheetView>
  </sheetViews>
  <sheetFormatPr defaultRowHeight="17.399999999999999" x14ac:dyDescent="0.25"/>
  <cols>
    <col min="1" max="1" width="16.69921875" style="2" customWidth="1"/>
    <col min="2" max="16384" width="8.796875" style="2"/>
  </cols>
  <sheetData>
    <row r="1" spans="1:26" x14ac:dyDescent="0.25">
      <c r="A1" s="22" t="s">
        <v>183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20.399999999999999" customHeight="1" x14ac:dyDescent="0.25">
      <c r="B2" s="2" t="s">
        <v>246</v>
      </c>
      <c r="I2" s="2" t="s">
        <v>181</v>
      </c>
      <c r="M2" s="2" t="s">
        <v>206</v>
      </c>
      <c r="Q2" s="2" t="s">
        <v>221</v>
      </c>
      <c r="W2" s="2" t="s">
        <v>223</v>
      </c>
      <c r="X2" s="2" t="s">
        <v>251</v>
      </c>
    </row>
    <row r="3" spans="1:26" s="21" customForma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247</v>
      </c>
      <c r="I3" s="1" t="s">
        <v>248</v>
      </c>
      <c r="J3" s="1" t="s">
        <v>249</v>
      </c>
      <c r="K3" s="1" t="s">
        <v>250</v>
      </c>
      <c r="L3" s="1" t="s">
        <v>205</v>
      </c>
      <c r="M3" s="1" t="s">
        <v>235</v>
      </c>
      <c r="N3" s="1" t="s">
        <v>236</v>
      </c>
      <c r="O3" s="1" t="s">
        <v>237</v>
      </c>
      <c r="P3" s="1" t="s">
        <v>196</v>
      </c>
      <c r="Q3" s="1" t="s">
        <v>252</v>
      </c>
      <c r="R3" s="1" t="s">
        <v>253</v>
      </c>
      <c r="S3" s="1" t="s">
        <v>254</v>
      </c>
      <c r="T3" s="1" t="s">
        <v>255</v>
      </c>
      <c r="U3" s="1" t="s">
        <v>256</v>
      </c>
      <c r="V3" s="1" t="s">
        <v>201</v>
      </c>
      <c r="W3" s="1" t="s">
        <v>257</v>
      </c>
      <c r="X3" s="1" t="s">
        <v>258</v>
      </c>
      <c r="Y3" s="1" t="s">
        <v>259</v>
      </c>
      <c r="Z3" s="1" t="s">
        <v>55</v>
      </c>
    </row>
    <row r="4" spans="1:26" x14ac:dyDescent="0.25">
      <c r="A4" s="2" t="s">
        <v>117</v>
      </c>
      <c r="B4" s="2">
        <v>1</v>
      </c>
      <c r="C4" s="2">
        <v>2</v>
      </c>
      <c r="D4" s="2">
        <v>1</v>
      </c>
      <c r="E4" s="2">
        <v>2</v>
      </c>
      <c r="G4" s="2">
        <v>1</v>
      </c>
      <c r="H4" s="2">
        <f>SUM(ques4[[#This Row],[I1]:[I6]])</f>
        <v>7</v>
      </c>
      <c r="I4" s="2">
        <v>1</v>
      </c>
      <c r="K4" s="2">
        <v>5</v>
      </c>
      <c r="L4" s="2">
        <f>SUM(ques4[[#This Row],[k1]:[k3]])</f>
        <v>6</v>
      </c>
      <c r="M4" s="2">
        <v>3</v>
      </c>
      <c r="O4" s="2">
        <v>5</v>
      </c>
      <c r="P4" s="2">
        <f>SUM(ques4[[#This Row],[f1]:[f3]])</f>
        <v>8</v>
      </c>
      <c r="Q4" s="2">
        <v>1.5</v>
      </c>
      <c r="R4" s="2">
        <v>2.5</v>
      </c>
      <c r="S4" s="2">
        <v>0.5</v>
      </c>
      <c r="T4" s="2">
        <v>2.5</v>
      </c>
      <c r="V4" s="2">
        <f>SUM(ques4[[#This Row],[w1]:[w5]])</f>
        <v>7</v>
      </c>
      <c r="W4" s="2">
        <v>10</v>
      </c>
      <c r="Y4" s="2">
        <f>ques4[[#This Row],[z]]+ques4[[#This Row],[s]]+ques4[[#This Row],[مجموع 4]]+ques4[[#This Row],[مجموع 3]]+ques4[[#This Row],[مجموع 2]]+ques4[[#This Row],[مجموع 1]]</f>
        <v>38</v>
      </c>
      <c r="Z4" s="2" t="str">
        <f>IF(ques4[الدرجة الكلية]&gt;=25,"ناجح","راسب")</f>
        <v>ناجح</v>
      </c>
    </row>
    <row r="5" spans="1:26" x14ac:dyDescent="0.25">
      <c r="A5" s="2" t="s">
        <v>118</v>
      </c>
      <c r="B5" s="2">
        <v>1</v>
      </c>
      <c r="C5" s="2">
        <v>1.5</v>
      </c>
      <c r="D5" s="2">
        <v>1.5</v>
      </c>
      <c r="E5" s="2">
        <v>0.5</v>
      </c>
      <c r="G5" s="2">
        <v>0.5</v>
      </c>
      <c r="H5" s="2">
        <f>SUM(ques4[[#This Row],[I1]:[I6]])</f>
        <v>5</v>
      </c>
      <c r="I5" s="2">
        <v>5</v>
      </c>
      <c r="J5" s="2">
        <v>5</v>
      </c>
      <c r="L5" s="2">
        <f>SUM(ques4[[#This Row],[k1]:[k3]])</f>
        <v>10</v>
      </c>
      <c r="N5" s="2">
        <v>1</v>
      </c>
      <c r="O5" s="2">
        <v>1</v>
      </c>
      <c r="P5" s="2">
        <f>SUM(ques4[[#This Row],[f1]:[f3]])</f>
        <v>2</v>
      </c>
      <c r="V5" s="2">
        <f>SUM(ques4[[#This Row],[w1]:[w5]])</f>
        <v>0</v>
      </c>
      <c r="W5" s="2">
        <v>2</v>
      </c>
      <c r="X5" s="2">
        <v>1</v>
      </c>
      <c r="Y5" s="2">
        <f>ques4[[#This Row],[z]]+ques4[[#This Row],[s]]+ques4[[#This Row],[مجموع 4]]+ques4[[#This Row],[مجموع 3]]+ques4[[#This Row],[مجموع 2]]+ques4[[#This Row],[مجموع 1]]</f>
        <v>20</v>
      </c>
      <c r="Z5" s="2" t="str">
        <f>IF(ques4[الدرجة الكلية]&gt;=25,"ناجح","راسب")</f>
        <v>راسب</v>
      </c>
    </row>
    <row r="6" spans="1:26" x14ac:dyDescent="0.25">
      <c r="A6" s="2" t="s">
        <v>119</v>
      </c>
      <c r="B6" s="2">
        <v>2</v>
      </c>
      <c r="C6" s="2">
        <v>2</v>
      </c>
      <c r="D6" s="2">
        <v>2</v>
      </c>
      <c r="E6" s="2">
        <v>2</v>
      </c>
      <c r="G6" s="2">
        <v>2</v>
      </c>
      <c r="H6" s="2">
        <f>SUM(ques4[[#This Row],[I1]:[I6]])</f>
        <v>10</v>
      </c>
      <c r="I6" s="2">
        <v>5</v>
      </c>
      <c r="J6" s="2">
        <v>5</v>
      </c>
      <c r="L6" s="2">
        <f>SUM(ques4[[#This Row],[k1]:[k3]])</f>
        <v>10</v>
      </c>
      <c r="M6" s="2">
        <v>4</v>
      </c>
      <c r="N6" s="2">
        <v>5</v>
      </c>
      <c r="P6" s="2">
        <f>SUM(ques4[[#This Row],[f1]:[f3]])</f>
        <v>9</v>
      </c>
      <c r="V6" s="2">
        <f>SUM(ques4[[#This Row],[w1]:[w5]])</f>
        <v>0</v>
      </c>
      <c r="W6" s="2">
        <v>10</v>
      </c>
      <c r="X6" s="2">
        <v>10</v>
      </c>
      <c r="Y6" s="2">
        <f>ques4[[#This Row],[z]]+ques4[[#This Row],[s]]+ques4[[#This Row],[مجموع 4]]+ques4[[#This Row],[مجموع 3]]+ques4[[#This Row],[مجموع 2]]+ques4[[#This Row],[مجموع 1]]</f>
        <v>49</v>
      </c>
      <c r="Z6" s="2" t="str">
        <f>IF(ques4[الدرجة الكلية]&gt;=25,"ناجح","راسب")</f>
        <v>ناجح</v>
      </c>
    </row>
    <row r="7" spans="1:26" x14ac:dyDescent="0.25">
      <c r="A7" s="2" t="s">
        <v>120</v>
      </c>
      <c r="B7" s="2">
        <v>1</v>
      </c>
      <c r="C7" s="2">
        <v>0.5</v>
      </c>
      <c r="D7" s="2">
        <v>1</v>
      </c>
      <c r="E7" s="2">
        <v>2</v>
      </c>
      <c r="G7" s="2">
        <v>2</v>
      </c>
      <c r="H7" s="2">
        <f>SUM(ques4[[#This Row],[I1]:[I6]])</f>
        <v>6.5</v>
      </c>
      <c r="J7" s="2">
        <v>5</v>
      </c>
      <c r="K7" s="2">
        <v>3</v>
      </c>
      <c r="L7" s="2">
        <f>SUM(ques4[[#This Row],[k1]:[k3]])</f>
        <v>8</v>
      </c>
      <c r="N7" s="2">
        <v>5</v>
      </c>
      <c r="O7" s="2">
        <v>4</v>
      </c>
      <c r="P7" s="2">
        <f>SUM(ques4[[#This Row],[f1]:[f3]])</f>
        <v>9</v>
      </c>
      <c r="V7" s="2">
        <f>SUM(ques4[[#This Row],[w1]:[w5]])</f>
        <v>0</v>
      </c>
      <c r="W7" s="2">
        <v>10</v>
      </c>
      <c r="X7" s="2">
        <v>2</v>
      </c>
      <c r="Y7" s="2">
        <f>ques4[[#This Row],[z]]+ques4[[#This Row],[s]]+ques4[[#This Row],[مجموع 4]]+ques4[[#This Row],[مجموع 3]]+ques4[[#This Row],[مجموع 2]]+ques4[[#This Row],[مجموع 1]]</f>
        <v>35.5</v>
      </c>
      <c r="Z7" s="2" t="str">
        <f>IF(ques4[الدرجة الكلية]&gt;=25,"ناجح","راسب")</f>
        <v>ناجح</v>
      </c>
    </row>
    <row r="8" spans="1:26" x14ac:dyDescent="0.25">
      <c r="A8" s="2" t="s">
        <v>121</v>
      </c>
      <c r="B8" s="2">
        <v>1</v>
      </c>
      <c r="C8" s="2">
        <v>0.5</v>
      </c>
      <c r="D8" s="2">
        <v>2</v>
      </c>
      <c r="E8" s="2">
        <v>1</v>
      </c>
      <c r="G8" s="2">
        <v>0</v>
      </c>
      <c r="H8" s="2">
        <f>SUM(ques4[[#This Row],[I1]:[I6]])</f>
        <v>4.5</v>
      </c>
      <c r="J8" s="2">
        <v>4</v>
      </c>
      <c r="K8" s="2">
        <v>3</v>
      </c>
      <c r="L8" s="2">
        <f>SUM(ques4[[#This Row],[k1]:[k3]])</f>
        <v>7</v>
      </c>
      <c r="N8" s="2">
        <v>3</v>
      </c>
      <c r="O8" s="2">
        <v>3</v>
      </c>
      <c r="P8" s="2">
        <f>SUM(ques4[[#This Row],[f1]:[f3]])</f>
        <v>6</v>
      </c>
      <c r="R8" s="2">
        <v>2.5</v>
      </c>
      <c r="S8" s="2">
        <v>1</v>
      </c>
      <c r="T8" s="2">
        <v>1</v>
      </c>
      <c r="U8" s="2">
        <v>0.5</v>
      </c>
      <c r="V8" s="2">
        <f>SUM(ques4[[#This Row],[w1]:[w5]])</f>
        <v>5</v>
      </c>
      <c r="W8" s="2">
        <v>6</v>
      </c>
      <c r="Y8" s="2">
        <f>ques4[[#This Row],[z]]+ques4[[#This Row],[s]]+ques4[[#This Row],[مجموع 4]]+ques4[[#This Row],[مجموع 3]]+ques4[[#This Row],[مجموع 2]]+ques4[[#This Row],[مجموع 1]]</f>
        <v>28.5</v>
      </c>
      <c r="Z8" s="2" t="str">
        <f>IF(ques4[الدرجة الكلية]&gt;=25,"ناجح","راسب")</f>
        <v>ناجح</v>
      </c>
    </row>
    <row r="9" spans="1:26" x14ac:dyDescent="0.25">
      <c r="A9" s="2" t="s">
        <v>122</v>
      </c>
      <c r="H9" s="2">
        <f>SUM(ques4[[#This Row],[I1]:[I6]])</f>
        <v>0</v>
      </c>
      <c r="I9" s="2">
        <v>4</v>
      </c>
      <c r="K9" s="2">
        <v>5</v>
      </c>
      <c r="L9" s="2">
        <f>SUM(ques4[[#This Row],[k1]:[k3]])</f>
        <v>9</v>
      </c>
      <c r="M9" s="2">
        <v>3</v>
      </c>
      <c r="O9" s="2">
        <v>5</v>
      </c>
      <c r="P9" s="2">
        <f>SUM(ques4[[#This Row],[f1]:[f3]])</f>
        <v>8</v>
      </c>
      <c r="R9" s="2">
        <v>2.5</v>
      </c>
      <c r="S9" s="2">
        <v>2.5</v>
      </c>
      <c r="T9" s="2">
        <v>2.5</v>
      </c>
      <c r="U9" s="2">
        <v>1.5</v>
      </c>
      <c r="V9" s="2">
        <f>SUM(ques4[[#This Row],[w1]:[w5]])</f>
        <v>9</v>
      </c>
      <c r="W9" s="2">
        <v>7</v>
      </c>
      <c r="X9" s="2">
        <v>9</v>
      </c>
      <c r="Y9" s="2">
        <f>ques4[[#This Row],[z]]+ques4[[#This Row],[s]]+ques4[[#This Row],[مجموع 4]]+ques4[[#This Row],[مجموع 3]]+ques4[[#This Row],[مجموع 2]]+ques4[[#This Row],[مجموع 1]]</f>
        <v>42</v>
      </c>
      <c r="Z9" s="2" t="str">
        <f>IF(ques4[الدرجة الكلية]&gt;=25,"ناجح","راسب")</f>
        <v>ناجح</v>
      </c>
    </row>
    <row r="10" spans="1:26" x14ac:dyDescent="0.25">
      <c r="A10" s="2" t="s">
        <v>123</v>
      </c>
      <c r="B10" s="2">
        <v>2</v>
      </c>
      <c r="C10" s="2">
        <v>1</v>
      </c>
      <c r="D10" s="2">
        <v>0</v>
      </c>
      <c r="E10" s="2">
        <v>0.5</v>
      </c>
      <c r="G10" s="2">
        <v>0.5</v>
      </c>
      <c r="H10" s="2">
        <f>SUM(ques4[[#This Row],[I1]:[I6]])</f>
        <v>4</v>
      </c>
      <c r="I10" s="2">
        <v>3</v>
      </c>
      <c r="J10" s="2">
        <v>4</v>
      </c>
      <c r="L10" s="2">
        <f>SUM(ques4[[#This Row],[k1]:[k3]])</f>
        <v>7</v>
      </c>
      <c r="N10" s="2">
        <v>3</v>
      </c>
      <c r="O10" s="2">
        <v>4</v>
      </c>
      <c r="P10" s="2">
        <f>SUM(ques4[[#This Row],[f1]:[f3]])</f>
        <v>7</v>
      </c>
      <c r="V10" s="2">
        <f>SUM(ques4[[#This Row],[w1]:[w5]])</f>
        <v>0</v>
      </c>
      <c r="W10" s="2">
        <v>8</v>
      </c>
      <c r="X10" s="2">
        <v>6</v>
      </c>
      <c r="Y10" s="2">
        <f>ques4[[#This Row],[z]]+ques4[[#This Row],[s]]+ques4[[#This Row],[مجموع 4]]+ques4[[#This Row],[مجموع 3]]+ques4[[#This Row],[مجموع 2]]+ques4[[#This Row],[مجموع 1]]</f>
        <v>32</v>
      </c>
      <c r="Z10" s="2" t="str">
        <f>IF(ques4[الدرجة الكلية]&gt;=25,"ناجح","راسب")</f>
        <v>ناجح</v>
      </c>
    </row>
    <row r="11" spans="1:26" x14ac:dyDescent="0.25">
      <c r="A11" s="2" t="s">
        <v>124</v>
      </c>
      <c r="B11" s="2">
        <v>2</v>
      </c>
      <c r="C11" s="2">
        <v>1</v>
      </c>
      <c r="E11" s="2">
        <v>1</v>
      </c>
      <c r="F11" s="2">
        <v>1</v>
      </c>
      <c r="G11" s="2">
        <v>2</v>
      </c>
      <c r="H11" s="2">
        <f>SUM(ques4[[#This Row],[I1]:[I6]])</f>
        <v>7</v>
      </c>
      <c r="J11" s="2">
        <v>3</v>
      </c>
      <c r="K11" s="2">
        <v>3</v>
      </c>
      <c r="L11" s="2">
        <f>SUM(ques4[[#This Row],[k1]:[k3]])</f>
        <v>6</v>
      </c>
      <c r="N11" s="2">
        <v>5</v>
      </c>
      <c r="O11" s="2">
        <v>4</v>
      </c>
      <c r="P11" s="2">
        <f>SUM(ques4[[#This Row],[f1]:[f3]])</f>
        <v>9</v>
      </c>
      <c r="Q11" s="2">
        <v>1</v>
      </c>
      <c r="R11" s="2">
        <v>1</v>
      </c>
      <c r="S11" s="2">
        <v>0.5</v>
      </c>
      <c r="U11" s="2">
        <v>0.5</v>
      </c>
      <c r="V11" s="2">
        <f>SUM(ques4[[#This Row],[w1]:[w5]])</f>
        <v>3</v>
      </c>
      <c r="W11" s="2">
        <v>6</v>
      </c>
      <c r="Y11" s="2">
        <f>ques4[[#This Row],[z]]+ques4[[#This Row],[s]]+ques4[[#This Row],[مجموع 4]]+ques4[[#This Row],[مجموع 3]]+ques4[[#This Row],[مجموع 2]]+ques4[[#This Row],[مجموع 1]]</f>
        <v>31</v>
      </c>
      <c r="Z11" s="2" t="str">
        <f>IF(ques4[الدرجة الكلية]&gt;=25,"ناجح","راسب")</f>
        <v>ناجح</v>
      </c>
    </row>
    <row r="12" spans="1:26" x14ac:dyDescent="0.25">
      <c r="A12" s="2" t="s">
        <v>125</v>
      </c>
      <c r="B12" s="2">
        <v>1</v>
      </c>
      <c r="C12" s="2">
        <v>2</v>
      </c>
      <c r="D12" s="2">
        <v>1.5</v>
      </c>
      <c r="E12" s="2">
        <v>2</v>
      </c>
      <c r="G12" s="2">
        <v>2</v>
      </c>
      <c r="H12" s="2">
        <f>SUM(ques4[[#This Row],[I1]:[I6]])</f>
        <v>8.5</v>
      </c>
      <c r="I12" s="2">
        <v>2</v>
      </c>
      <c r="K12" s="2">
        <v>5</v>
      </c>
      <c r="L12" s="2">
        <f>SUM(ques4[[#This Row],[k1]:[k3]])</f>
        <v>7</v>
      </c>
      <c r="N12" s="2">
        <v>3</v>
      </c>
      <c r="O12" s="2">
        <v>5</v>
      </c>
      <c r="P12" s="2">
        <f>SUM(ques4[[#This Row],[f1]:[f3]])</f>
        <v>8</v>
      </c>
      <c r="Q12" s="2">
        <v>2.5</v>
      </c>
      <c r="R12" s="2">
        <v>0.5</v>
      </c>
      <c r="S12" s="2">
        <v>2.5</v>
      </c>
      <c r="T12" s="2">
        <v>2.5</v>
      </c>
      <c r="V12" s="2">
        <f>SUM(ques4[[#This Row],[w1]:[w5]])</f>
        <v>8</v>
      </c>
      <c r="W12" s="2">
        <v>10</v>
      </c>
      <c r="Y12" s="2">
        <f>ques4[[#This Row],[z]]+ques4[[#This Row],[s]]+ques4[[#This Row],[مجموع 4]]+ques4[[#This Row],[مجموع 3]]+ques4[[#This Row],[مجموع 2]]+ques4[[#This Row],[مجموع 1]]</f>
        <v>41.5</v>
      </c>
      <c r="Z12" s="2" t="str">
        <f>IF(ques4[الدرجة الكلية]&gt;=25,"ناجح","راسب")</f>
        <v>ناجح</v>
      </c>
    </row>
    <row r="13" spans="1:26" x14ac:dyDescent="0.25">
      <c r="A13" s="2" t="s">
        <v>126</v>
      </c>
      <c r="B13" s="2">
        <v>0.5</v>
      </c>
      <c r="C13" s="2">
        <v>1</v>
      </c>
      <c r="E13" s="2">
        <v>1</v>
      </c>
      <c r="F13" s="2">
        <v>1</v>
      </c>
      <c r="G13" s="2">
        <v>1</v>
      </c>
      <c r="H13" s="2">
        <f>SUM(ques4[[#This Row],[I1]:[I6]])</f>
        <v>4.5</v>
      </c>
      <c r="J13" s="2">
        <v>3</v>
      </c>
      <c r="K13" s="2">
        <v>5</v>
      </c>
      <c r="L13" s="2">
        <f>SUM(ques4[[#This Row],[k1]:[k3]])</f>
        <v>8</v>
      </c>
      <c r="M13" s="2">
        <v>1</v>
      </c>
      <c r="O13" s="2">
        <v>4</v>
      </c>
      <c r="P13" s="2">
        <f>SUM(ques4[[#This Row],[f1]:[f3]])</f>
        <v>5</v>
      </c>
      <c r="Q13" s="2">
        <v>0.5</v>
      </c>
      <c r="R13" s="2">
        <v>2.5</v>
      </c>
      <c r="S13" s="2">
        <v>1.5</v>
      </c>
      <c r="U13" s="2">
        <v>0.5</v>
      </c>
      <c r="V13" s="2">
        <f>SUM(ques4[[#This Row],[w1]:[w5]])</f>
        <v>5</v>
      </c>
      <c r="X13" s="2">
        <v>5</v>
      </c>
      <c r="Y13" s="2">
        <f>ques4[[#This Row],[z]]+ques4[[#This Row],[s]]+ques4[[#This Row],[مجموع 4]]+ques4[[#This Row],[مجموع 3]]+ques4[[#This Row],[مجموع 2]]+ques4[[#This Row],[مجموع 1]]</f>
        <v>27.5</v>
      </c>
      <c r="Z13" s="2" t="str">
        <f>IF(ques4[الدرجة الكلية]&gt;=25,"ناجح","راسب")</f>
        <v>ناجح</v>
      </c>
    </row>
    <row r="14" spans="1:26" x14ac:dyDescent="0.25">
      <c r="A14" s="2" t="s">
        <v>127</v>
      </c>
      <c r="B14" s="2">
        <v>2</v>
      </c>
      <c r="C14" s="2">
        <v>0.5</v>
      </c>
      <c r="D14" s="2">
        <v>0</v>
      </c>
      <c r="E14" s="2">
        <v>2</v>
      </c>
      <c r="G14" s="2">
        <v>2</v>
      </c>
      <c r="H14" s="2">
        <f>SUM(ques4[[#This Row],[I1]:[I6]])</f>
        <v>6.5</v>
      </c>
      <c r="I14" s="2">
        <v>3</v>
      </c>
      <c r="J14" s="2">
        <v>5</v>
      </c>
      <c r="L14" s="2">
        <f>SUM(ques4[[#This Row],[k1]:[k3]])</f>
        <v>8</v>
      </c>
      <c r="N14" s="2">
        <v>5</v>
      </c>
      <c r="O14" s="2">
        <v>3</v>
      </c>
      <c r="P14" s="2">
        <f>SUM(ques4[[#This Row],[f1]:[f3]])</f>
        <v>8</v>
      </c>
      <c r="Q14" s="2">
        <v>1.5</v>
      </c>
      <c r="R14" s="2">
        <v>2.5</v>
      </c>
      <c r="S14" s="2">
        <v>2.5</v>
      </c>
      <c r="U14" s="2">
        <v>0.5</v>
      </c>
      <c r="V14" s="2">
        <f>SUM(ques4[[#This Row],[w1]:[w5]])</f>
        <v>7</v>
      </c>
      <c r="W14" s="2">
        <v>1</v>
      </c>
      <c r="Y14" s="2">
        <f>ques4[[#This Row],[z]]+ques4[[#This Row],[s]]+ques4[[#This Row],[مجموع 4]]+ques4[[#This Row],[مجموع 3]]+ques4[[#This Row],[مجموع 2]]+ques4[[#This Row],[مجموع 1]]</f>
        <v>30.5</v>
      </c>
      <c r="Z14" s="2" t="str">
        <f>IF(ques4[الدرجة الكلية]&gt;=25,"ناجح","راسب")</f>
        <v>ناجح</v>
      </c>
    </row>
    <row r="15" spans="1:26" x14ac:dyDescent="0.25">
      <c r="A15" s="2" t="s">
        <v>128</v>
      </c>
      <c r="B15" s="2">
        <v>1</v>
      </c>
      <c r="C15" s="2">
        <v>1</v>
      </c>
      <c r="D15" s="2">
        <v>0.5</v>
      </c>
      <c r="E15" s="2">
        <v>1</v>
      </c>
      <c r="G15" s="2">
        <v>2</v>
      </c>
      <c r="H15" s="2">
        <f>SUM(ques4[[#This Row],[I1]:[I6]])</f>
        <v>5.5</v>
      </c>
      <c r="J15" s="2">
        <v>5</v>
      </c>
      <c r="K15" s="2">
        <v>1</v>
      </c>
      <c r="L15" s="2">
        <f>SUM(ques4[[#This Row],[k1]:[k3]])</f>
        <v>6</v>
      </c>
      <c r="M15" s="2">
        <v>1</v>
      </c>
      <c r="O15" s="2">
        <v>5</v>
      </c>
      <c r="P15" s="2">
        <f>SUM(ques4[[#This Row],[f1]:[f3]])</f>
        <v>6</v>
      </c>
      <c r="V15" s="2">
        <f>SUM(ques4[[#This Row],[w1]:[w5]])</f>
        <v>0</v>
      </c>
      <c r="W15" s="2">
        <v>9</v>
      </c>
      <c r="X15" s="2">
        <v>1</v>
      </c>
      <c r="Y15" s="2">
        <f>ques4[[#This Row],[z]]+ques4[[#This Row],[s]]+ques4[[#This Row],[مجموع 4]]+ques4[[#This Row],[مجموع 3]]+ques4[[#This Row],[مجموع 2]]+ques4[[#This Row],[مجموع 1]]</f>
        <v>27.5</v>
      </c>
      <c r="Z15" s="2" t="str">
        <f>IF(ques4[الدرجة الكلية]&gt;=25,"ناجح","راسب")</f>
        <v>ناجح</v>
      </c>
    </row>
    <row r="16" spans="1:26" x14ac:dyDescent="0.25">
      <c r="A16" s="2" t="s">
        <v>129</v>
      </c>
      <c r="B16" s="2">
        <v>1</v>
      </c>
      <c r="C16" s="2">
        <v>1.5</v>
      </c>
      <c r="D16" s="2">
        <v>2</v>
      </c>
      <c r="E16" s="2">
        <v>0.5</v>
      </c>
      <c r="G16" s="2">
        <v>0.5</v>
      </c>
      <c r="H16" s="2">
        <f>SUM(ques4[[#This Row],[I1]:[I6]])</f>
        <v>5.5</v>
      </c>
      <c r="I16" s="2">
        <v>1</v>
      </c>
      <c r="J16" s="2">
        <v>1</v>
      </c>
      <c r="L16" s="2">
        <f>SUM(ques4[[#This Row],[k1]:[k3]])</f>
        <v>2</v>
      </c>
      <c r="M16" s="2">
        <v>1</v>
      </c>
      <c r="N16" s="2">
        <v>1</v>
      </c>
      <c r="P16" s="2">
        <f>SUM(ques4[[#This Row],[f1]:[f3]])</f>
        <v>2</v>
      </c>
      <c r="V16" s="2">
        <f>SUM(ques4[[#This Row],[w1]:[w5]])</f>
        <v>0</v>
      </c>
      <c r="W16" s="2">
        <v>6</v>
      </c>
      <c r="X16" s="2">
        <v>1</v>
      </c>
      <c r="Y16" s="2">
        <f>ques4[[#This Row],[z]]+ques4[[#This Row],[s]]+ques4[[#This Row],[مجموع 4]]+ques4[[#This Row],[مجموع 3]]+ques4[[#This Row],[مجموع 2]]+ques4[[#This Row],[مجموع 1]]</f>
        <v>16.5</v>
      </c>
      <c r="Z16" s="2" t="str">
        <f>IF(ques4[الدرجة الكلية]&gt;=25,"ناجح","راسب")</f>
        <v>راسب</v>
      </c>
    </row>
    <row r="17" spans="1:26" x14ac:dyDescent="0.25">
      <c r="A17" s="2" t="s">
        <v>130</v>
      </c>
      <c r="C17" s="2">
        <v>1</v>
      </c>
      <c r="D17" s="2">
        <v>0</v>
      </c>
      <c r="E17" s="2">
        <v>2</v>
      </c>
      <c r="F17" s="2">
        <v>1</v>
      </c>
      <c r="G17" s="2">
        <v>0</v>
      </c>
      <c r="H17" s="2">
        <f>SUM(ques4[[#This Row],[I1]:[I6]])</f>
        <v>4</v>
      </c>
      <c r="J17" s="2">
        <v>3</v>
      </c>
      <c r="K17" s="2">
        <v>2</v>
      </c>
      <c r="L17" s="2">
        <f>SUM(ques4[[#This Row],[k1]:[k3]])</f>
        <v>5</v>
      </c>
      <c r="N17" s="2">
        <v>1</v>
      </c>
      <c r="O17" s="2">
        <v>2</v>
      </c>
      <c r="P17" s="2">
        <f>SUM(ques4[[#This Row],[f1]:[f3]])</f>
        <v>3</v>
      </c>
      <c r="Q17" s="2">
        <v>0</v>
      </c>
      <c r="R17" s="2">
        <v>2</v>
      </c>
      <c r="S17" s="2">
        <v>0.5</v>
      </c>
      <c r="U17" s="2">
        <v>0.5</v>
      </c>
      <c r="V17" s="2">
        <f>SUM(ques4[[#This Row],[w1]:[w5]])</f>
        <v>3</v>
      </c>
      <c r="X17" s="2">
        <v>5</v>
      </c>
      <c r="Y17" s="2">
        <f>ques4[[#This Row],[z]]+ques4[[#This Row],[s]]+ques4[[#This Row],[مجموع 4]]+ques4[[#This Row],[مجموع 3]]+ques4[[#This Row],[مجموع 2]]+ques4[[#This Row],[مجموع 1]]</f>
        <v>20</v>
      </c>
      <c r="Z17" s="2" t="str">
        <f>IF(ques4[الدرجة الكلية]&gt;=25,"ناجح","راسب")</f>
        <v>راسب</v>
      </c>
    </row>
    <row r="18" spans="1:26" x14ac:dyDescent="0.25">
      <c r="A18" s="2" t="s">
        <v>131</v>
      </c>
      <c r="B18" s="2">
        <v>1</v>
      </c>
      <c r="C18" s="2">
        <v>2</v>
      </c>
      <c r="D18" s="2">
        <v>2</v>
      </c>
      <c r="E18" s="2">
        <v>2</v>
      </c>
      <c r="G18" s="2">
        <v>2</v>
      </c>
      <c r="H18" s="2">
        <f>SUM(ques4[[#This Row],[I1]:[I6]])</f>
        <v>9</v>
      </c>
      <c r="J18" s="2">
        <v>5</v>
      </c>
      <c r="K18" s="2">
        <v>5</v>
      </c>
      <c r="L18" s="2">
        <f>SUM(ques4[[#This Row],[k1]:[k3]])</f>
        <v>10</v>
      </c>
      <c r="M18" s="2">
        <v>5</v>
      </c>
      <c r="O18" s="2">
        <v>4</v>
      </c>
      <c r="P18" s="2">
        <f>SUM(ques4[[#This Row],[f1]:[f3]])</f>
        <v>9</v>
      </c>
      <c r="Q18" s="2">
        <v>0.5</v>
      </c>
      <c r="R18" s="2">
        <v>2.5</v>
      </c>
      <c r="T18" s="2">
        <v>2.5</v>
      </c>
      <c r="U18" s="2">
        <v>0.5</v>
      </c>
      <c r="V18" s="2">
        <f>SUM(ques4[[#This Row],[w1]:[w5]])</f>
        <v>6</v>
      </c>
      <c r="X18" s="2">
        <v>9</v>
      </c>
      <c r="Y18" s="2">
        <f>ques4[[#This Row],[z]]+ques4[[#This Row],[s]]+ques4[[#This Row],[مجموع 4]]+ques4[[#This Row],[مجموع 3]]+ques4[[#This Row],[مجموع 2]]+ques4[[#This Row],[مجموع 1]]</f>
        <v>43</v>
      </c>
      <c r="Z18" s="2" t="str">
        <f>IF(ques4[الدرجة الكلية]&gt;=25,"ناجح","راسب")</f>
        <v>ناجح</v>
      </c>
    </row>
    <row r="19" spans="1:26" x14ac:dyDescent="0.25">
      <c r="A19" s="2" t="s">
        <v>132</v>
      </c>
      <c r="B19" s="2">
        <v>0.5</v>
      </c>
      <c r="C19" s="2">
        <v>0.5</v>
      </c>
      <c r="D19" s="2">
        <v>1</v>
      </c>
      <c r="E19" s="2">
        <v>2</v>
      </c>
      <c r="G19" s="2">
        <v>2</v>
      </c>
      <c r="H19" s="2">
        <f>SUM(ques4[[#This Row],[I1]:[I6]])</f>
        <v>6</v>
      </c>
      <c r="J19" s="2">
        <v>5</v>
      </c>
      <c r="K19" s="2">
        <v>1</v>
      </c>
      <c r="L19" s="2">
        <f>SUM(ques4[[#This Row],[k1]:[k3]])</f>
        <v>6</v>
      </c>
      <c r="M19" s="2">
        <v>3</v>
      </c>
      <c r="O19" s="2">
        <v>4</v>
      </c>
      <c r="P19" s="2">
        <f>SUM(ques4[[#This Row],[f1]:[f3]])</f>
        <v>7</v>
      </c>
      <c r="V19" s="2">
        <f>SUM(ques4[[#This Row],[w1]:[w5]])</f>
        <v>0</v>
      </c>
      <c r="W19" s="2">
        <v>3</v>
      </c>
      <c r="X19" s="2">
        <v>1</v>
      </c>
      <c r="Y19" s="2">
        <f>ques4[[#This Row],[z]]+ques4[[#This Row],[s]]+ques4[[#This Row],[مجموع 4]]+ques4[[#This Row],[مجموع 3]]+ques4[[#This Row],[مجموع 2]]+ques4[[#This Row],[مجموع 1]]</f>
        <v>23</v>
      </c>
      <c r="Z19" s="2" t="str">
        <f>IF(ques4[الدرجة الكلية]&gt;=25,"ناجح","راسب")</f>
        <v>راسب</v>
      </c>
    </row>
    <row r="20" spans="1:26" x14ac:dyDescent="0.25">
      <c r="A20" s="2" t="s">
        <v>133</v>
      </c>
      <c r="B20" s="2">
        <v>2</v>
      </c>
      <c r="D20" s="2">
        <v>2</v>
      </c>
      <c r="E20" s="2">
        <v>2</v>
      </c>
      <c r="F20" s="2">
        <v>2</v>
      </c>
      <c r="G20" s="2">
        <v>2</v>
      </c>
      <c r="H20" s="2">
        <f>SUM(ques4[[#This Row],[I1]:[I6]])</f>
        <v>10</v>
      </c>
      <c r="I20" s="2">
        <v>5</v>
      </c>
      <c r="K20" s="2">
        <v>5</v>
      </c>
      <c r="L20" s="2">
        <f>SUM(ques4[[#This Row],[k1]:[k3]])</f>
        <v>10</v>
      </c>
      <c r="N20" s="2">
        <v>5</v>
      </c>
      <c r="O20" s="2">
        <v>5</v>
      </c>
      <c r="P20" s="2">
        <f>SUM(ques4[[#This Row],[f1]:[f3]])</f>
        <v>10</v>
      </c>
      <c r="V20" s="2">
        <f>SUM(ques4[[#This Row],[w1]:[w5]])</f>
        <v>0</v>
      </c>
      <c r="W20" s="2">
        <v>10</v>
      </c>
      <c r="X20" s="2">
        <v>10</v>
      </c>
      <c r="Y20" s="2">
        <f>ques4[[#This Row],[z]]+ques4[[#This Row],[s]]+ques4[[#This Row],[مجموع 4]]+ques4[[#This Row],[مجموع 3]]+ques4[[#This Row],[مجموع 2]]+ques4[[#This Row],[مجموع 1]]</f>
        <v>50</v>
      </c>
      <c r="Z20" s="2" t="str">
        <f>IF(ques4[الدرجة الكلية]&gt;=25,"ناجح","راسب")</f>
        <v>ناجح</v>
      </c>
    </row>
    <row r="21" spans="1:26" x14ac:dyDescent="0.25">
      <c r="A21" s="2" t="s">
        <v>134</v>
      </c>
      <c r="B21" s="2">
        <v>1</v>
      </c>
      <c r="C21" s="2">
        <v>2</v>
      </c>
      <c r="D21" s="2">
        <v>2</v>
      </c>
      <c r="E21" s="2">
        <v>0</v>
      </c>
      <c r="G21" s="2">
        <v>2</v>
      </c>
      <c r="H21" s="2">
        <f>SUM(ques4[[#This Row],[I1]:[I6]])</f>
        <v>7</v>
      </c>
      <c r="J21" s="2">
        <v>5</v>
      </c>
      <c r="K21" s="2">
        <v>5</v>
      </c>
      <c r="L21" s="2">
        <f>SUM(ques4[[#This Row],[k1]:[k3]])</f>
        <v>10</v>
      </c>
      <c r="M21" s="2">
        <v>3</v>
      </c>
      <c r="N21" s="2">
        <v>5</v>
      </c>
      <c r="P21" s="2">
        <f>SUM(ques4[[#This Row],[f1]:[f3]])</f>
        <v>8</v>
      </c>
      <c r="Q21" s="2">
        <v>1</v>
      </c>
      <c r="R21" s="2">
        <v>2.5</v>
      </c>
      <c r="S21" s="2">
        <v>1.5</v>
      </c>
      <c r="T21" s="2">
        <v>2</v>
      </c>
      <c r="V21" s="2">
        <f>SUM(ques4[[#This Row],[w1]:[w5]])</f>
        <v>7</v>
      </c>
      <c r="W21" s="2">
        <v>10</v>
      </c>
      <c r="Y21" s="2">
        <f>ques4[[#This Row],[z]]+ques4[[#This Row],[s]]+ques4[[#This Row],[مجموع 4]]+ques4[[#This Row],[مجموع 3]]+ques4[[#This Row],[مجموع 2]]+ques4[[#This Row],[مجموع 1]]</f>
        <v>42</v>
      </c>
      <c r="Z21" s="2" t="str">
        <f>IF(ques4[الدرجة الكلية]&gt;=25,"ناجح","راسب")</f>
        <v>ناجح</v>
      </c>
    </row>
    <row r="22" spans="1:26" x14ac:dyDescent="0.25">
      <c r="A22" s="2" t="s">
        <v>135</v>
      </c>
      <c r="B22" s="2">
        <v>1</v>
      </c>
      <c r="C22" s="2">
        <v>0</v>
      </c>
      <c r="E22" s="2">
        <v>2</v>
      </c>
      <c r="F22" s="2">
        <v>2</v>
      </c>
      <c r="G22" s="2">
        <v>1.5</v>
      </c>
      <c r="H22" s="2">
        <f>SUM(ques4[[#This Row],[I1]:[I6]])</f>
        <v>6.5</v>
      </c>
      <c r="I22" s="2">
        <v>3</v>
      </c>
      <c r="J22" s="2">
        <v>5</v>
      </c>
      <c r="L22" s="2">
        <f>SUM(ques4[[#This Row],[k1]:[k3]])</f>
        <v>8</v>
      </c>
      <c r="M22" s="2">
        <v>5</v>
      </c>
      <c r="O22" s="2">
        <v>5</v>
      </c>
      <c r="P22" s="2">
        <f>SUM(ques4[[#This Row],[f1]:[f3]])</f>
        <v>10</v>
      </c>
      <c r="Q22" s="2">
        <v>0</v>
      </c>
      <c r="R22" s="2">
        <v>2.5</v>
      </c>
      <c r="S22" s="2">
        <v>0.5</v>
      </c>
      <c r="T22" s="2">
        <v>1</v>
      </c>
      <c r="V22" s="2">
        <f>SUM(ques4[[#This Row],[w1]:[w5]])</f>
        <v>4</v>
      </c>
      <c r="X22" s="2">
        <v>2</v>
      </c>
      <c r="Y22" s="2">
        <f>ques4[[#This Row],[z]]+ques4[[#This Row],[s]]+ques4[[#This Row],[مجموع 4]]+ques4[[#This Row],[مجموع 3]]+ques4[[#This Row],[مجموع 2]]+ques4[[#This Row],[مجموع 1]]</f>
        <v>30.5</v>
      </c>
      <c r="Z22" s="2" t="str">
        <f>IF(ques4[الدرجة الكلية]&gt;=25,"ناجح","راسب")</f>
        <v>ناجح</v>
      </c>
    </row>
    <row r="23" spans="1:26" x14ac:dyDescent="0.25">
      <c r="A23" s="2" t="s">
        <v>136</v>
      </c>
      <c r="B23" s="2">
        <v>1</v>
      </c>
      <c r="D23" s="2">
        <v>2</v>
      </c>
      <c r="E23" s="2">
        <v>1</v>
      </c>
      <c r="F23" s="2">
        <v>1.5</v>
      </c>
      <c r="G23" s="2">
        <v>2</v>
      </c>
      <c r="H23" s="2">
        <f>SUM(ques4[[#This Row],[I1]:[I6]])</f>
        <v>7.5</v>
      </c>
      <c r="J23" s="2">
        <v>5</v>
      </c>
      <c r="K23" s="2">
        <v>5</v>
      </c>
      <c r="L23" s="2">
        <f>SUM(ques4[[#This Row],[k1]:[k3]])</f>
        <v>10</v>
      </c>
      <c r="M23" s="2">
        <v>5</v>
      </c>
      <c r="O23" s="2">
        <v>5</v>
      </c>
      <c r="P23" s="2">
        <f>SUM(ques4[[#This Row],[f1]:[f3]])</f>
        <v>10</v>
      </c>
      <c r="Q23" s="2">
        <v>0.5</v>
      </c>
      <c r="R23" s="2">
        <v>2.5</v>
      </c>
      <c r="S23" s="2">
        <v>2.5</v>
      </c>
      <c r="T23" s="2">
        <v>0.5</v>
      </c>
      <c r="V23" s="2">
        <f>SUM(ques4[[#This Row],[w1]:[w5]])</f>
        <v>6</v>
      </c>
      <c r="W23" s="2">
        <v>10</v>
      </c>
      <c r="Y23" s="2">
        <f>ques4[[#This Row],[z]]+ques4[[#This Row],[s]]+ques4[[#This Row],[مجموع 4]]+ques4[[#This Row],[مجموع 3]]+ques4[[#This Row],[مجموع 2]]+ques4[[#This Row],[مجموع 1]]</f>
        <v>43.5</v>
      </c>
      <c r="Z23" s="2" t="str">
        <f>IF(ques4[الدرجة الكلية]&gt;=25,"ناجح","راسب")</f>
        <v>ناجح</v>
      </c>
    </row>
    <row r="24" spans="1:26" x14ac:dyDescent="0.25">
      <c r="A24" s="2" t="s">
        <v>137</v>
      </c>
      <c r="B24" s="2">
        <v>1</v>
      </c>
      <c r="C24" s="2">
        <v>1</v>
      </c>
      <c r="D24" s="2">
        <v>0.5</v>
      </c>
      <c r="E24" s="2">
        <v>0.5</v>
      </c>
      <c r="G24" s="2">
        <v>2</v>
      </c>
      <c r="H24" s="2">
        <f>SUM(ques4[[#This Row],[I1]:[I6]])</f>
        <v>5</v>
      </c>
      <c r="I24" s="2">
        <v>1</v>
      </c>
      <c r="J24" s="2">
        <v>5</v>
      </c>
      <c r="L24" s="2">
        <f>SUM(ques4[[#This Row],[k1]:[k3]])</f>
        <v>6</v>
      </c>
      <c r="M24" s="2">
        <v>1</v>
      </c>
      <c r="N24" s="2">
        <v>1</v>
      </c>
      <c r="P24" s="2">
        <f>SUM(ques4[[#This Row],[f1]:[f3]])</f>
        <v>2</v>
      </c>
      <c r="Q24" s="2">
        <v>0.5</v>
      </c>
      <c r="R24" s="2">
        <v>1.5</v>
      </c>
      <c r="S24" s="2">
        <v>0.5</v>
      </c>
      <c r="U24" s="2">
        <v>0.5</v>
      </c>
      <c r="V24" s="2">
        <f>SUM(ques4[[#This Row],[w1]:[w5]])</f>
        <v>3</v>
      </c>
      <c r="W24" s="2">
        <v>2</v>
      </c>
      <c r="Y24" s="2">
        <f>ques4[[#This Row],[z]]+ques4[[#This Row],[s]]+ques4[[#This Row],[مجموع 4]]+ques4[[#This Row],[مجموع 3]]+ques4[[#This Row],[مجموع 2]]+ques4[[#This Row],[مجموع 1]]</f>
        <v>18</v>
      </c>
      <c r="Z24" s="2" t="str">
        <f>IF(ques4[الدرجة الكلية]&gt;=25,"ناجح","راسب")</f>
        <v>راسب</v>
      </c>
    </row>
    <row r="25" spans="1:26" x14ac:dyDescent="0.25">
      <c r="A25" s="2" t="s">
        <v>138</v>
      </c>
      <c r="B25" s="2">
        <v>1</v>
      </c>
      <c r="C25" s="2">
        <v>1</v>
      </c>
      <c r="D25" s="2">
        <v>2</v>
      </c>
      <c r="E25" s="2">
        <v>1.5</v>
      </c>
      <c r="F25" s="2">
        <v>0.5</v>
      </c>
      <c r="H25" s="2">
        <f>SUM(ques4[[#This Row],[I1]:[I6]])</f>
        <v>6</v>
      </c>
      <c r="J25" s="2">
        <v>5</v>
      </c>
      <c r="K25" s="2">
        <v>4</v>
      </c>
      <c r="L25" s="2">
        <f>SUM(ques4[[#This Row],[k1]:[k3]])</f>
        <v>9</v>
      </c>
      <c r="N25" s="2">
        <v>5</v>
      </c>
      <c r="O25" s="2">
        <v>5</v>
      </c>
      <c r="P25" s="2">
        <f>SUM(ques4[[#This Row],[f1]:[f3]])</f>
        <v>10</v>
      </c>
      <c r="Q25" s="2">
        <v>0</v>
      </c>
      <c r="R25" s="2">
        <v>2.5</v>
      </c>
      <c r="S25" s="2">
        <v>1.5</v>
      </c>
      <c r="U25" s="2">
        <v>1.5</v>
      </c>
      <c r="V25" s="2">
        <f>SUM(ques4[[#This Row],[w1]:[w5]])</f>
        <v>5.5</v>
      </c>
      <c r="W25" s="2">
        <v>10</v>
      </c>
      <c r="Y25" s="2">
        <f>ques4[[#This Row],[z]]+ques4[[#This Row],[s]]+ques4[[#This Row],[مجموع 4]]+ques4[[#This Row],[مجموع 3]]+ques4[[#This Row],[مجموع 2]]+ques4[[#This Row],[مجموع 1]]</f>
        <v>40.5</v>
      </c>
      <c r="Z25" s="2" t="str">
        <f>IF(ques4[الدرجة الكلية]&gt;=25,"ناجح","راسب")</f>
        <v>ناجح</v>
      </c>
    </row>
    <row r="26" spans="1:26" x14ac:dyDescent="0.25">
      <c r="A26" s="2" t="s">
        <v>139</v>
      </c>
      <c r="B26" s="2">
        <v>2</v>
      </c>
      <c r="C26" s="2">
        <v>0.5</v>
      </c>
      <c r="D26" s="2">
        <v>1.5</v>
      </c>
      <c r="E26" s="2">
        <v>2</v>
      </c>
      <c r="G26" s="2">
        <v>2</v>
      </c>
      <c r="H26" s="2">
        <f>SUM(ques4[[#This Row],[I1]:[I6]])</f>
        <v>8</v>
      </c>
      <c r="J26" s="2">
        <v>3</v>
      </c>
      <c r="K26" s="2">
        <v>5</v>
      </c>
      <c r="L26" s="2">
        <f>SUM(ques4[[#This Row],[k1]:[k3]])</f>
        <v>8</v>
      </c>
      <c r="M26" s="2">
        <v>1</v>
      </c>
      <c r="O26" s="2">
        <v>4</v>
      </c>
      <c r="P26" s="2">
        <f>SUM(ques4[[#This Row],[f1]:[f3]])</f>
        <v>5</v>
      </c>
      <c r="V26" s="2">
        <f>SUM(ques4[[#This Row],[w1]:[w5]])</f>
        <v>0</v>
      </c>
      <c r="W26" s="2">
        <v>8</v>
      </c>
      <c r="X26" s="2">
        <v>7</v>
      </c>
      <c r="Y26" s="2">
        <f>ques4[[#This Row],[z]]+ques4[[#This Row],[s]]+ques4[[#This Row],[مجموع 4]]+ques4[[#This Row],[مجموع 3]]+ques4[[#This Row],[مجموع 2]]+ques4[[#This Row],[مجموع 1]]</f>
        <v>36</v>
      </c>
      <c r="Z26" s="2" t="str">
        <f>IF(ques4[الدرجة الكلية]&gt;=25,"ناجح","راسب")</f>
        <v>ناجح</v>
      </c>
    </row>
    <row r="27" spans="1:26" x14ac:dyDescent="0.25">
      <c r="A27" s="2" t="s">
        <v>140</v>
      </c>
      <c r="B27" s="2">
        <v>1</v>
      </c>
      <c r="C27" s="2">
        <v>0</v>
      </c>
      <c r="E27" s="2">
        <v>0.5</v>
      </c>
      <c r="F27" s="2">
        <v>1</v>
      </c>
      <c r="G27" s="2">
        <v>0.5</v>
      </c>
      <c r="H27" s="2">
        <f>SUM(ques4[[#This Row],[I1]:[I6]])</f>
        <v>3</v>
      </c>
      <c r="I27" s="2">
        <v>5</v>
      </c>
      <c r="J27" s="2">
        <v>5</v>
      </c>
      <c r="L27" s="2">
        <f>SUM(ques4[[#This Row],[k1]:[k3]])</f>
        <v>10</v>
      </c>
      <c r="N27" s="2">
        <v>4</v>
      </c>
      <c r="O27" s="2">
        <v>4</v>
      </c>
      <c r="P27" s="2">
        <f>SUM(ques4[[#This Row],[f1]:[f3]])</f>
        <v>8</v>
      </c>
      <c r="V27" s="2">
        <f>SUM(ques4[[#This Row],[w1]:[w5]])</f>
        <v>0</v>
      </c>
      <c r="W27" s="2">
        <v>10</v>
      </c>
      <c r="X27" s="2">
        <v>9</v>
      </c>
      <c r="Y27" s="2">
        <f>ques4[[#This Row],[z]]+ques4[[#This Row],[s]]+ques4[[#This Row],[مجموع 4]]+ques4[[#This Row],[مجموع 3]]+ques4[[#This Row],[مجموع 2]]+ques4[[#This Row],[مجموع 1]]</f>
        <v>40</v>
      </c>
      <c r="Z27" s="2" t="str">
        <f>IF(ques4[الدرجة الكلية]&gt;=25,"ناجح","راسب")</f>
        <v>ناجح</v>
      </c>
    </row>
    <row r="28" spans="1:26" x14ac:dyDescent="0.25">
      <c r="A28" s="2" t="s">
        <v>141</v>
      </c>
      <c r="B28" s="2">
        <v>1</v>
      </c>
      <c r="D28" s="2">
        <v>1</v>
      </c>
      <c r="E28" s="2">
        <v>0.5</v>
      </c>
      <c r="F28" s="2">
        <v>2</v>
      </c>
      <c r="G28" s="2">
        <v>1</v>
      </c>
      <c r="H28" s="2">
        <f>SUM(ques4[[#This Row],[I1]:[I6]])</f>
        <v>5.5</v>
      </c>
      <c r="I28" s="2">
        <v>5</v>
      </c>
      <c r="J28" s="2">
        <v>5</v>
      </c>
      <c r="L28" s="2">
        <f>SUM(ques4[[#This Row],[k1]:[k3]])</f>
        <v>10</v>
      </c>
      <c r="N28" s="2">
        <v>2.5</v>
      </c>
      <c r="O28" s="2">
        <v>4</v>
      </c>
      <c r="P28" s="2">
        <f>SUM(ques4[[#This Row],[f1]:[f3]])</f>
        <v>6.5</v>
      </c>
      <c r="R28" s="2">
        <v>1</v>
      </c>
      <c r="S28" s="2">
        <v>0.5</v>
      </c>
      <c r="T28" s="2">
        <v>1</v>
      </c>
      <c r="U28" s="2">
        <v>0.5</v>
      </c>
      <c r="V28" s="2">
        <f>SUM(ques4[[#This Row],[w1]:[w5]])</f>
        <v>3</v>
      </c>
      <c r="W28" s="2">
        <v>7</v>
      </c>
      <c r="Y28" s="2">
        <f>ques4[[#This Row],[z]]+ques4[[#This Row],[s]]+ques4[[#This Row],[مجموع 4]]+ques4[[#This Row],[مجموع 3]]+ques4[[#This Row],[مجموع 2]]+ques4[[#This Row],[مجموع 1]]</f>
        <v>32</v>
      </c>
      <c r="Z28" s="2" t="str">
        <f>IF(ques4[الدرجة الكلية]&gt;=25,"ناجح","راسب")</f>
        <v>ناجح</v>
      </c>
    </row>
    <row r="29" spans="1:26" x14ac:dyDescent="0.25">
      <c r="A29" s="2" t="s">
        <v>142</v>
      </c>
      <c r="B29" s="2">
        <v>1</v>
      </c>
      <c r="C29" s="2">
        <v>1</v>
      </c>
      <c r="D29" s="2">
        <v>1</v>
      </c>
      <c r="E29" s="2">
        <v>2</v>
      </c>
      <c r="G29" s="2">
        <v>0</v>
      </c>
      <c r="H29" s="2">
        <f>SUM(ques4[[#This Row],[I1]:[I6]])</f>
        <v>5</v>
      </c>
      <c r="I29" s="2">
        <v>2.5</v>
      </c>
      <c r="J29" s="2">
        <v>5</v>
      </c>
      <c r="L29" s="2">
        <f>SUM(ques4[[#This Row],[k1]:[k3]])</f>
        <v>7.5</v>
      </c>
      <c r="M29" s="2">
        <v>2</v>
      </c>
      <c r="O29" s="2">
        <v>2</v>
      </c>
      <c r="P29" s="2">
        <f>SUM(ques4[[#This Row],[f1]:[f3]])</f>
        <v>4</v>
      </c>
      <c r="V29" s="2">
        <f>SUM(ques4[[#This Row],[w1]:[w5]])</f>
        <v>0</v>
      </c>
      <c r="W29" s="2">
        <v>10</v>
      </c>
      <c r="X29" s="2">
        <v>2.5</v>
      </c>
      <c r="Y29" s="2">
        <f>ques4[[#This Row],[z]]+ques4[[#This Row],[s]]+ques4[[#This Row],[مجموع 4]]+ques4[[#This Row],[مجموع 3]]+ques4[[#This Row],[مجموع 2]]+ques4[[#This Row],[مجموع 1]]</f>
        <v>29</v>
      </c>
      <c r="Z29" s="2" t="str">
        <f>IF(ques4[الدرجة الكلية]&gt;=25,"ناجح","راسب")</f>
        <v>ناجح</v>
      </c>
    </row>
    <row r="30" spans="1:26" x14ac:dyDescent="0.25">
      <c r="A30" s="2" t="s">
        <v>143</v>
      </c>
      <c r="B30" s="2">
        <v>1</v>
      </c>
      <c r="D30" s="2">
        <v>0.5</v>
      </c>
      <c r="E30" s="2">
        <v>1.5</v>
      </c>
      <c r="F30" s="2">
        <v>0</v>
      </c>
      <c r="G30" s="2">
        <v>0</v>
      </c>
      <c r="H30" s="2">
        <f>SUM(ques4[[#This Row],[I1]:[I6]])</f>
        <v>3</v>
      </c>
      <c r="J30" s="2">
        <v>5</v>
      </c>
      <c r="K30" s="2">
        <v>5</v>
      </c>
      <c r="L30" s="2">
        <f>SUM(ques4[[#This Row],[k1]:[k3]])</f>
        <v>10</v>
      </c>
      <c r="M30" s="2">
        <v>3</v>
      </c>
      <c r="O30" s="2">
        <v>3</v>
      </c>
      <c r="P30" s="2">
        <f>SUM(ques4[[#This Row],[f1]:[f3]])</f>
        <v>6</v>
      </c>
      <c r="Q30" s="2">
        <v>1.5</v>
      </c>
      <c r="R30" s="2">
        <v>1.5</v>
      </c>
      <c r="S30" s="2">
        <v>1</v>
      </c>
      <c r="U30" s="2">
        <v>0</v>
      </c>
      <c r="V30" s="2">
        <f>SUM(ques4[[#This Row],[w1]:[w5]])</f>
        <v>4</v>
      </c>
      <c r="W30" s="2">
        <v>4</v>
      </c>
      <c r="Y30" s="2">
        <f>ques4[[#This Row],[z]]+ques4[[#This Row],[s]]+ques4[[#This Row],[مجموع 4]]+ques4[[#This Row],[مجموع 3]]+ques4[[#This Row],[مجموع 2]]+ques4[[#This Row],[مجموع 1]]</f>
        <v>27</v>
      </c>
      <c r="Z30" s="2" t="str">
        <f>IF(ques4[الدرجة الكلية]&gt;=25,"ناجح","راسب")</f>
        <v>ناجح</v>
      </c>
    </row>
    <row r="31" spans="1:26" x14ac:dyDescent="0.25">
      <c r="A31" s="2" t="s">
        <v>144</v>
      </c>
      <c r="B31" s="2">
        <v>0</v>
      </c>
      <c r="D31" s="2">
        <v>1</v>
      </c>
      <c r="E31" s="2">
        <v>0</v>
      </c>
      <c r="F31" s="2">
        <v>0.5</v>
      </c>
      <c r="G31" s="2">
        <v>0.5</v>
      </c>
      <c r="H31" s="2">
        <f>SUM(ques4[[#This Row],[I1]:[I6]])</f>
        <v>2</v>
      </c>
      <c r="J31" s="2">
        <v>3.5</v>
      </c>
      <c r="K31" s="2">
        <v>2.5</v>
      </c>
      <c r="L31" s="2">
        <f>SUM(ques4[[#This Row],[k1]:[k3]])</f>
        <v>6</v>
      </c>
      <c r="M31" s="2">
        <v>4</v>
      </c>
      <c r="O31" s="2">
        <v>3</v>
      </c>
      <c r="P31" s="2">
        <f>SUM(ques4[[#This Row],[f1]:[f3]])</f>
        <v>7</v>
      </c>
      <c r="Q31" s="2">
        <v>0</v>
      </c>
      <c r="R31" s="2">
        <v>0</v>
      </c>
      <c r="S31" s="2">
        <v>0</v>
      </c>
      <c r="T31" s="2">
        <v>0</v>
      </c>
      <c r="V31" s="2">
        <f>SUM(ques4[[#This Row],[w1]:[w5]])</f>
        <v>0</v>
      </c>
      <c r="W31" s="2">
        <v>9</v>
      </c>
      <c r="Y31" s="2">
        <f>ques4[[#This Row],[z]]+ques4[[#This Row],[s]]+ques4[[#This Row],[مجموع 4]]+ques4[[#This Row],[مجموع 3]]+ques4[[#This Row],[مجموع 2]]+ques4[[#This Row],[مجموع 1]]</f>
        <v>24</v>
      </c>
      <c r="Z31" s="2" t="str">
        <f>IF(ques4[الدرجة الكلية]&gt;=25,"ناجح","راسب")</f>
        <v>راسب</v>
      </c>
    </row>
    <row r="32" spans="1:26" x14ac:dyDescent="0.25">
      <c r="A32" s="2" t="s">
        <v>145</v>
      </c>
      <c r="B32" s="2">
        <v>1.5</v>
      </c>
      <c r="C32" s="2">
        <v>1</v>
      </c>
      <c r="D32" s="2">
        <v>0.5</v>
      </c>
      <c r="E32" s="2">
        <v>0</v>
      </c>
      <c r="F32" s="2">
        <v>2</v>
      </c>
      <c r="H32" s="2">
        <f>SUM(ques4[[#This Row],[I1]:[I6]])</f>
        <v>5</v>
      </c>
      <c r="J32" s="2">
        <v>4</v>
      </c>
      <c r="K32" s="2">
        <v>4</v>
      </c>
      <c r="L32" s="2">
        <f>SUM(ques4[[#This Row],[k1]:[k3]])</f>
        <v>8</v>
      </c>
      <c r="N32" s="2">
        <v>3</v>
      </c>
      <c r="O32" s="2">
        <v>4</v>
      </c>
      <c r="P32" s="2">
        <f>SUM(ques4[[#This Row],[f1]:[f3]])</f>
        <v>7</v>
      </c>
      <c r="R32" s="2">
        <v>2.5</v>
      </c>
      <c r="S32" s="2">
        <v>1</v>
      </c>
      <c r="T32" s="2">
        <v>2.5</v>
      </c>
      <c r="U32" s="2">
        <v>1</v>
      </c>
      <c r="V32" s="2">
        <f>SUM(ques4[[#This Row],[w1]:[w5]])</f>
        <v>7</v>
      </c>
      <c r="X32" s="2">
        <v>6</v>
      </c>
      <c r="Y32" s="2">
        <f>ques4[[#This Row],[z]]+ques4[[#This Row],[s]]+ques4[[#This Row],[مجموع 4]]+ques4[[#This Row],[مجموع 3]]+ques4[[#This Row],[مجموع 2]]+ques4[[#This Row],[مجموع 1]]</f>
        <v>33</v>
      </c>
      <c r="Z32" s="2" t="str">
        <f>IF(ques4[الدرجة الكلية]&gt;=25,"ناجح","راسب")</f>
        <v>ناجح</v>
      </c>
    </row>
    <row r="33" spans="1:26" x14ac:dyDescent="0.25">
      <c r="A33" s="2" t="s">
        <v>146</v>
      </c>
      <c r="B33" s="2">
        <v>1</v>
      </c>
      <c r="C33" s="2">
        <v>1.5</v>
      </c>
      <c r="D33" s="2">
        <v>0.5</v>
      </c>
      <c r="E33" s="2">
        <v>0.5</v>
      </c>
      <c r="F33" s="2">
        <v>2</v>
      </c>
      <c r="H33" s="2">
        <f>SUM(ques4[[#This Row],[I1]:[I6]])</f>
        <v>5.5</v>
      </c>
      <c r="J33" s="2">
        <v>5</v>
      </c>
      <c r="K33" s="2">
        <v>5</v>
      </c>
      <c r="L33" s="2">
        <f>SUM(ques4[[#This Row],[k1]:[k3]])</f>
        <v>10</v>
      </c>
      <c r="N33" s="2">
        <v>0.5</v>
      </c>
      <c r="O33" s="2">
        <v>4.5</v>
      </c>
      <c r="P33" s="2">
        <f>SUM(ques4[[#This Row],[f1]:[f3]])</f>
        <v>5</v>
      </c>
      <c r="Q33" s="2">
        <v>0.5</v>
      </c>
      <c r="R33" s="2">
        <v>1</v>
      </c>
      <c r="S33" s="2">
        <v>0.5</v>
      </c>
      <c r="T33" s="2">
        <v>0</v>
      </c>
      <c r="V33" s="2">
        <f>SUM(ques4[[#This Row],[w1]:[w5]])</f>
        <v>2</v>
      </c>
      <c r="W33" s="2">
        <v>5.5</v>
      </c>
      <c r="Y33" s="2">
        <f>ques4[[#This Row],[z]]+ques4[[#This Row],[s]]+ques4[[#This Row],[مجموع 4]]+ques4[[#This Row],[مجموع 3]]+ques4[[#This Row],[مجموع 2]]+ques4[[#This Row],[مجموع 1]]</f>
        <v>28</v>
      </c>
      <c r="Z33" s="2" t="str">
        <f>IF(ques4[الدرجة الكلية]&gt;=25,"ناجح","راسب")</f>
        <v>ناجح</v>
      </c>
    </row>
    <row r="34" spans="1:26" x14ac:dyDescent="0.25">
      <c r="A34" s="2" t="s">
        <v>147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H34" s="2">
        <f>SUM(ques4[[#This Row],[I1]:[I6]])</f>
        <v>0</v>
      </c>
      <c r="I34" s="2">
        <v>0.5</v>
      </c>
      <c r="J34" s="2">
        <v>3.5</v>
      </c>
      <c r="L34" s="2">
        <f>SUM(ques4[[#This Row],[k1]:[k3]])</f>
        <v>4</v>
      </c>
      <c r="M34" s="2">
        <v>1</v>
      </c>
      <c r="O34" s="2">
        <v>3</v>
      </c>
      <c r="P34" s="2">
        <f>SUM(ques4[[#This Row],[f1]:[f3]])</f>
        <v>4</v>
      </c>
      <c r="V34" s="2">
        <f>SUM(ques4[[#This Row],[w1]:[w5]])</f>
        <v>0</v>
      </c>
      <c r="W34" s="2">
        <v>0</v>
      </c>
      <c r="X34" s="2">
        <v>0</v>
      </c>
      <c r="Y34" s="2">
        <f>ques4[[#This Row],[z]]+ques4[[#This Row],[s]]+ques4[[#This Row],[مجموع 4]]+ques4[[#This Row],[مجموع 3]]+ques4[[#This Row],[مجموع 2]]+ques4[[#This Row],[مجموع 1]]</f>
        <v>8</v>
      </c>
      <c r="Z34" s="2" t="str">
        <f>IF(ques4[الدرجة الكلية]&gt;=25,"ناجح","راسب")</f>
        <v>راسب</v>
      </c>
    </row>
    <row r="35" spans="1:26" x14ac:dyDescent="0.25">
      <c r="A35" s="2" t="s">
        <v>148</v>
      </c>
      <c r="B35" s="2">
        <v>1.5</v>
      </c>
      <c r="C35" s="2">
        <v>0</v>
      </c>
      <c r="D35" s="2">
        <v>2</v>
      </c>
      <c r="E35" s="2">
        <v>1</v>
      </c>
      <c r="G35" s="2">
        <v>1.5</v>
      </c>
      <c r="H35" s="2">
        <f>SUM(ques4[[#This Row],[I1]:[I6]])</f>
        <v>6</v>
      </c>
      <c r="I35" s="2">
        <v>1</v>
      </c>
      <c r="J35" s="2">
        <v>4</v>
      </c>
      <c r="L35" s="2">
        <f>SUM(ques4[[#This Row],[k1]:[k3]])</f>
        <v>5</v>
      </c>
      <c r="N35" s="2">
        <v>1</v>
      </c>
      <c r="O35" s="2">
        <v>3</v>
      </c>
      <c r="P35" s="2">
        <f>SUM(ques4[[#This Row],[f1]:[f3]])</f>
        <v>4</v>
      </c>
      <c r="R35" s="2">
        <v>0.5</v>
      </c>
      <c r="S35" s="2">
        <v>0.5</v>
      </c>
      <c r="T35" s="2">
        <v>0.5</v>
      </c>
      <c r="U35" s="2">
        <v>0.5</v>
      </c>
      <c r="V35" s="2">
        <f>SUM(ques4[[#This Row],[w1]:[w5]])</f>
        <v>2</v>
      </c>
      <c r="W35" s="2">
        <v>4</v>
      </c>
      <c r="Y35" s="2">
        <f>ques4[[#This Row],[z]]+ques4[[#This Row],[s]]+ques4[[#This Row],[مجموع 4]]+ques4[[#This Row],[مجموع 3]]+ques4[[#This Row],[مجموع 2]]+ques4[[#This Row],[مجموع 1]]</f>
        <v>21</v>
      </c>
      <c r="Z35" s="2" t="str">
        <f>IF(ques4[الدرجة الكلية]&gt;=25,"ناجح","راسب")</f>
        <v>راسب</v>
      </c>
    </row>
    <row r="36" spans="1:26" x14ac:dyDescent="0.25">
      <c r="A36" s="2" t="s">
        <v>149</v>
      </c>
      <c r="B36" s="2">
        <v>1</v>
      </c>
      <c r="C36" s="2">
        <v>1</v>
      </c>
      <c r="D36" s="2">
        <v>0.5</v>
      </c>
      <c r="E36" s="2">
        <v>0.5</v>
      </c>
      <c r="G36" s="2">
        <v>1</v>
      </c>
      <c r="H36" s="2">
        <f>SUM(ques4[[#This Row],[I1]:[I6]])</f>
        <v>4</v>
      </c>
      <c r="I36" s="2">
        <v>1</v>
      </c>
      <c r="J36" s="2">
        <v>4</v>
      </c>
      <c r="L36" s="2">
        <f>SUM(ques4[[#This Row],[k1]:[k3]])</f>
        <v>5</v>
      </c>
      <c r="M36" s="2">
        <v>1</v>
      </c>
      <c r="O36" s="2">
        <v>1</v>
      </c>
      <c r="P36" s="2">
        <f>SUM(ques4[[#This Row],[f1]:[f3]])</f>
        <v>2</v>
      </c>
      <c r="Q36" s="2">
        <v>0.5</v>
      </c>
      <c r="R36" s="2">
        <v>0.5</v>
      </c>
      <c r="S36" s="2">
        <v>0.5</v>
      </c>
      <c r="T36" s="2">
        <v>0.5</v>
      </c>
      <c r="V36" s="2">
        <f>SUM(ques4[[#This Row],[w1]:[w5]])</f>
        <v>2</v>
      </c>
      <c r="W36" s="2">
        <v>4</v>
      </c>
      <c r="Y36" s="2">
        <f>ques4[[#This Row],[z]]+ques4[[#This Row],[s]]+ques4[[#This Row],[مجموع 4]]+ques4[[#This Row],[مجموع 3]]+ques4[[#This Row],[مجموع 2]]+ques4[[#This Row],[مجموع 1]]</f>
        <v>17</v>
      </c>
      <c r="Z36" s="2" t="str">
        <f>IF(ques4[الدرجة الكلية]&gt;=25,"ناجح","راسب")</f>
        <v>راسب</v>
      </c>
    </row>
    <row r="37" spans="1:26" x14ac:dyDescent="0.25">
      <c r="A37" s="2" t="s">
        <v>150</v>
      </c>
      <c r="B37" s="2">
        <v>1</v>
      </c>
      <c r="C37" s="2">
        <v>1</v>
      </c>
      <c r="D37" s="2">
        <v>2</v>
      </c>
      <c r="E37" s="2">
        <v>0.5</v>
      </c>
      <c r="F37" s="2">
        <v>2</v>
      </c>
      <c r="H37" s="2">
        <f>SUM(ques4[[#This Row],[I1]:[I6]])</f>
        <v>6.5</v>
      </c>
      <c r="J37" s="2">
        <v>3</v>
      </c>
      <c r="K37" s="2">
        <v>5</v>
      </c>
      <c r="L37" s="2">
        <f>SUM(ques4[[#This Row],[k1]:[k3]])</f>
        <v>8</v>
      </c>
      <c r="P37" s="2">
        <f>SUM(ques4[[#This Row],[f1]:[f3]])</f>
        <v>0</v>
      </c>
      <c r="Q37" s="2">
        <v>1.5</v>
      </c>
      <c r="R37" s="2">
        <v>2.5</v>
      </c>
      <c r="S37" s="2">
        <v>1.5</v>
      </c>
      <c r="U37" s="2">
        <v>0.5</v>
      </c>
      <c r="V37" s="2">
        <f>SUM(ques4[[#This Row],[w1]:[w5]])</f>
        <v>6</v>
      </c>
      <c r="W37" s="2">
        <v>6</v>
      </c>
      <c r="X37" s="2">
        <v>7</v>
      </c>
      <c r="Y37" s="2">
        <f>ques4[[#This Row],[z]]+ques4[[#This Row],[s]]+ques4[[#This Row],[مجموع 4]]+ques4[[#This Row],[مجموع 3]]+ques4[[#This Row],[مجموع 2]]+ques4[[#This Row],[مجموع 1]]</f>
        <v>33.5</v>
      </c>
      <c r="Z37" s="2" t="str">
        <f>IF(ques4[الدرجة الكلية]&gt;=25,"ناجح","راسب")</f>
        <v>ناجح</v>
      </c>
    </row>
    <row r="38" spans="1:26" x14ac:dyDescent="0.25">
      <c r="A38" s="2" t="s">
        <v>151</v>
      </c>
      <c r="B38" s="2">
        <v>1.5</v>
      </c>
      <c r="C38" s="2">
        <v>2</v>
      </c>
      <c r="D38" s="2">
        <v>2</v>
      </c>
      <c r="F38" s="2">
        <v>0.5</v>
      </c>
      <c r="G38" s="2">
        <v>2</v>
      </c>
      <c r="H38" s="2">
        <f>SUM(ques4[[#This Row],[I1]:[I6]])</f>
        <v>8</v>
      </c>
      <c r="J38" s="2">
        <v>5</v>
      </c>
      <c r="K38" s="2">
        <v>5</v>
      </c>
      <c r="L38" s="2">
        <f>SUM(ques4[[#This Row],[k1]:[k3]])</f>
        <v>10</v>
      </c>
      <c r="N38" s="2">
        <v>1</v>
      </c>
      <c r="O38" s="2">
        <v>4</v>
      </c>
      <c r="P38" s="2">
        <f>SUM(ques4[[#This Row],[f1]:[f3]])</f>
        <v>5</v>
      </c>
      <c r="Q38" s="2">
        <v>0.5</v>
      </c>
      <c r="R38" s="2">
        <v>2.5</v>
      </c>
      <c r="S38" s="2">
        <v>1.5</v>
      </c>
      <c r="U38" s="2">
        <v>0.5</v>
      </c>
      <c r="V38" s="2">
        <f>SUM(ques4[[#This Row],[w1]:[w5]])</f>
        <v>5</v>
      </c>
      <c r="X38" s="2">
        <v>5</v>
      </c>
      <c r="Y38" s="2">
        <f>ques4[[#This Row],[z]]+ques4[[#This Row],[s]]+ques4[[#This Row],[مجموع 4]]+ques4[[#This Row],[مجموع 3]]+ques4[[#This Row],[مجموع 2]]+ques4[[#This Row],[مجموع 1]]</f>
        <v>33</v>
      </c>
      <c r="Z38" s="2" t="str">
        <f>IF(ques4[الدرجة الكلية]&gt;=25,"ناجح","راسب")</f>
        <v>ناجح</v>
      </c>
    </row>
    <row r="39" spans="1:26" x14ac:dyDescent="0.25">
      <c r="A39" s="2" t="s">
        <v>152</v>
      </c>
      <c r="H39" s="2">
        <f>SUM(ques4[[#This Row],[I1]:[I6]])</f>
        <v>0</v>
      </c>
      <c r="I39" s="2">
        <v>2</v>
      </c>
      <c r="K39" s="2">
        <v>5</v>
      </c>
      <c r="L39" s="2">
        <f>SUM(ques4[[#This Row],[k1]:[k3]])</f>
        <v>7</v>
      </c>
      <c r="N39" s="2">
        <v>5</v>
      </c>
      <c r="O39" s="2">
        <v>5</v>
      </c>
      <c r="P39" s="2">
        <f>SUM(ques4[[#This Row],[f1]:[f3]])</f>
        <v>10</v>
      </c>
      <c r="R39" s="2">
        <v>2.5</v>
      </c>
      <c r="S39" s="2">
        <v>1.5</v>
      </c>
      <c r="T39" s="2">
        <v>2.5</v>
      </c>
      <c r="U39" s="2">
        <v>2.5</v>
      </c>
      <c r="V39" s="2">
        <f>SUM(ques4[[#This Row],[w1]:[w5]])</f>
        <v>9</v>
      </c>
      <c r="W39" s="2">
        <v>1</v>
      </c>
      <c r="X39" s="2">
        <v>10</v>
      </c>
      <c r="Y39" s="2">
        <f>ques4[[#This Row],[z]]+ques4[[#This Row],[s]]+ques4[[#This Row],[مجموع 4]]+ques4[[#This Row],[مجموع 3]]+ques4[[#This Row],[مجموع 2]]+ques4[[#This Row],[مجموع 1]]</f>
        <v>37</v>
      </c>
      <c r="Z39" s="2" t="str">
        <f>IF(ques4[الدرجة الكلية]&gt;=25,"ناجح","راسب")</f>
        <v>ناجح</v>
      </c>
    </row>
    <row r="40" spans="1:26" x14ac:dyDescent="0.25">
      <c r="A40" s="2" t="s">
        <v>153</v>
      </c>
      <c r="B40" s="2">
        <v>1</v>
      </c>
      <c r="C40" s="2">
        <v>1</v>
      </c>
      <c r="E40" s="2">
        <v>1</v>
      </c>
      <c r="F40" s="2">
        <v>2</v>
      </c>
      <c r="G40" s="2">
        <v>2</v>
      </c>
      <c r="H40" s="2">
        <f>SUM(ques4[[#This Row],[I1]:[I6]])</f>
        <v>7</v>
      </c>
      <c r="I40" s="2">
        <v>2</v>
      </c>
      <c r="J40" s="2">
        <v>5</v>
      </c>
      <c r="L40" s="2">
        <f>SUM(ques4[[#This Row],[k1]:[k3]])</f>
        <v>7</v>
      </c>
      <c r="N40" s="2">
        <v>3</v>
      </c>
      <c r="O40" s="2">
        <v>4</v>
      </c>
      <c r="P40" s="2">
        <f>SUM(ques4[[#This Row],[f1]:[f3]])</f>
        <v>7</v>
      </c>
      <c r="Q40" s="2">
        <v>1</v>
      </c>
      <c r="R40" s="2">
        <v>2.5</v>
      </c>
      <c r="S40" s="2">
        <v>0.5</v>
      </c>
      <c r="T40" s="2">
        <v>1</v>
      </c>
      <c r="V40" s="2">
        <f>SUM(ques4[[#This Row],[w1]:[w5]])</f>
        <v>5</v>
      </c>
      <c r="X40" s="2">
        <v>6</v>
      </c>
      <c r="Y40" s="2">
        <f>ques4[[#This Row],[z]]+ques4[[#This Row],[s]]+ques4[[#This Row],[مجموع 4]]+ques4[[#This Row],[مجموع 3]]+ques4[[#This Row],[مجموع 2]]+ques4[[#This Row],[مجموع 1]]</f>
        <v>32</v>
      </c>
      <c r="Z40" s="2" t="str">
        <f>IF(ques4[الدرجة الكلية]&gt;=25,"ناجح","راسب")</f>
        <v>ناجح</v>
      </c>
    </row>
    <row r="41" spans="1:26" x14ac:dyDescent="0.25">
      <c r="A41" s="2" t="s">
        <v>154</v>
      </c>
      <c r="B41" s="2">
        <v>1</v>
      </c>
      <c r="C41" s="2">
        <v>2</v>
      </c>
      <c r="D41" s="2">
        <v>1</v>
      </c>
      <c r="E41" s="2">
        <v>1</v>
      </c>
      <c r="G41" s="2">
        <v>2</v>
      </c>
      <c r="H41" s="2">
        <f>SUM(ques4[[#This Row],[I1]:[I6]])</f>
        <v>7</v>
      </c>
      <c r="I41" s="2">
        <v>2</v>
      </c>
      <c r="J41" s="2">
        <v>5</v>
      </c>
      <c r="L41" s="2">
        <f>SUM(ques4[[#This Row],[k1]:[k3]])</f>
        <v>7</v>
      </c>
      <c r="M41" s="2">
        <v>3</v>
      </c>
      <c r="O41" s="2">
        <v>5</v>
      </c>
      <c r="P41" s="2">
        <f>SUM(ques4[[#This Row],[f1]:[f3]])</f>
        <v>8</v>
      </c>
      <c r="V41" s="2">
        <f>SUM(ques4[[#This Row],[w1]:[w5]])</f>
        <v>0</v>
      </c>
      <c r="W41" s="2">
        <v>1</v>
      </c>
      <c r="X41" s="2">
        <v>4</v>
      </c>
      <c r="Y41" s="2">
        <f>ques4[[#This Row],[z]]+ques4[[#This Row],[s]]+ques4[[#This Row],[مجموع 4]]+ques4[[#This Row],[مجموع 3]]+ques4[[#This Row],[مجموع 2]]+ques4[[#This Row],[مجموع 1]]</f>
        <v>27</v>
      </c>
      <c r="Z41" s="2" t="str">
        <f>IF(ques4[الدرجة الكلية]&gt;=25,"ناجح","راسب")</f>
        <v>ناجح</v>
      </c>
    </row>
    <row r="42" spans="1:26" x14ac:dyDescent="0.25">
      <c r="A42" s="2" t="s">
        <v>155</v>
      </c>
      <c r="B42" s="2">
        <v>1</v>
      </c>
      <c r="C42" s="2">
        <v>2</v>
      </c>
      <c r="D42" s="2">
        <v>2</v>
      </c>
      <c r="E42" s="2">
        <v>2</v>
      </c>
      <c r="G42" s="2">
        <v>1</v>
      </c>
      <c r="H42" s="2">
        <f>SUM(ques4[[#This Row],[I1]:[I6]])</f>
        <v>8</v>
      </c>
      <c r="J42" s="2">
        <v>5</v>
      </c>
      <c r="K42" s="2">
        <v>5</v>
      </c>
      <c r="L42" s="2">
        <f>SUM(ques4[[#This Row],[k1]:[k3]])</f>
        <v>10</v>
      </c>
      <c r="N42" s="2">
        <v>5</v>
      </c>
      <c r="O42" s="2">
        <v>4</v>
      </c>
      <c r="P42" s="2">
        <f>SUM(ques4[[#This Row],[f1]:[f3]])</f>
        <v>9</v>
      </c>
      <c r="V42" s="2">
        <f>SUM(ques4[[#This Row],[w1]:[w5]])</f>
        <v>0</v>
      </c>
      <c r="W42" s="2">
        <v>10</v>
      </c>
      <c r="X42" s="2">
        <v>7</v>
      </c>
      <c r="Y42" s="2">
        <f>ques4[[#This Row],[z]]+ques4[[#This Row],[s]]+ques4[[#This Row],[مجموع 4]]+ques4[[#This Row],[مجموع 3]]+ques4[[#This Row],[مجموع 2]]+ques4[[#This Row],[مجموع 1]]</f>
        <v>44</v>
      </c>
      <c r="Z42" s="2" t="str">
        <f>IF(ques4[الدرجة الكلية]&gt;=25,"ناجح","راسب")</f>
        <v>ناجح</v>
      </c>
    </row>
    <row r="43" spans="1:26" x14ac:dyDescent="0.25">
      <c r="A43" s="2" t="s">
        <v>156</v>
      </c>
      <c r="B43" s="2">
        <v>1</v>
      </c>
      <c r="C43" s="2">
        <v>2</v>
      </c>
      <c r="D43" s="2">
        <v>2</v>
      </c>
      <c r="E43" s="2">
        <v>1</v>
      </c>
      <c r="G43" s="2">
        <v>2</v>
      </c>
      <c r="H43" s="2">
        <f>SUM(ques4[[#This Row],[I1]:[I6]])</f>
        <v>8</v>
      </c>
      <c r="J43" s="2">
        <v>5</v>
      </c>
      <c r="K43" s="2">
        <v>5</v>
      </c>
      <c r="L43" s="2">
        <f>SUM(ques4[[#This Row],[k1]:[k3]])</f>
        <v>10</v>
      </c>
      <c r="N43" s="2">
        <v>2</v>
      </c>
      <c r="O43" s="2">
        <v>3</v>
      </c>
      <c r="P43" s="2">
        <f>SUM(ques4[[#This Row],[f1]:[f3]])</f>
        <v>5</v>
      </c>
      <c r="R43" s="2">
        <v>2</v>
      </c>
      <c r="S43" s="2">
        <v>0</v>
      </c>
      <c r="T43" s="2">
        <v>0</v>
      </c>
      <c r="U43" s="2">
        <v>0</v>
      </c>
      <c r="V43" s="2">
        <f>SUM(ques4[[#This Row],[w1]:[w5]])</f>
        <v>2</v>
      </c>
      <c r="W43" s="2">
        <v>4</v>
      </c>
      <c r="Y43" s="2">
        <f>ques4[[#This Row],[z]]+ques4[[#This Row],[s]]+ques4[[#This Row],[مجموع 4]]+ques4[[#This Row],[مجموع 3]]+ques4[[#This Row],[مجموع 2]]+ques4[[#This Row],[مجموع 1]]</f>
        <v>29</v>
      </c>
      <c r="Z43" s="2" t="str">
        <f>IF(ques4[الدرجة الكلية]&gt;=25,"ناجح","راسب")</f>
        <v>ناجح</v>
      </c>
    </row>
    <row r="44" spans="1:26" x14ac:dyDescent="0.25">
      <c r="A44" s="2" t="s">
        <v>157</v>
      </c>
      <c r="B44" s="2">
        <v>2</v>
      </c>
      <c r="C44" s="2">
        <v>2</v>
      </c>
      <c r="E44" s="2">
        <v>0</v>
      </c>
      <c r="F44" s="2">
        <v>0</v>
      </c>
      <c r="G44" s="2">
        <v>0</v>
      </c>
      <c r="H44" s="2">
        <f>SUM(ques4[[#This Row],[I1]:[I6]])</f>
        <v>4</v>
      </c>
      <c r="I44" s="2">
        <v>5</v>
      </c>
      <c r="K44" s="2">
        <v>1</v>
      </c>
      <c r="L44" s="2">
        <f>SUM(ques4[[#This Row],[k1]:[k3]])</f>
        <v>6</v>
      </c>
      <c r="M44" s="2">
        <v>2</v>
      </c>
      <c r="N44" s="2">
        <v>4</v>
      </c>
      <c r="P44" s="2">
        <f>SUM(ques4[[#This Row],[f1]:[f3]])</f>
        <v>6</v>
      </c>
      <c r="Q44" s="2">
        <v>2.5</v>
      </c>
      <c r="R44" s="2">
        <v>1.5</v>
      </c>
      <c r="T44" s="2">
        <v>0.5</v>
      </c>
      <c r="U44" s="2">
        <v>2.5</v>
      </c>
      <c r="V44" s="2">
        <f>SUM(ques4[[#This Row],[w1]:[w5]])</f>
        <v>7</v>
      </c>
      <c r="X44" s="2">
        <v>0</v>
      </c>
      <c r="Y44" s="2">
        <f>ques4[[#This Row],[z]]+ques4[[#This Row],[s]]+ques4[[#This Row],[مجموع 4]]+ques4[[#This Row],[مجموع 3]]+ques4[[#This Row],[مجموع 2]]+ques4[[#This Row],[مجموع 1]]</f>
        <v>23</v>
      </c>
      <c r="Z44" s="2" t="str">
        <f>IF(ques4[الدرجة الكلية]&gt;=25,"ناجح","راسب")</f>
        <v>راسب</v>
      </c>
    </row>
    <row r="45" spans="1:26" x14ac:dyDescent="0.25">
      <c r="A45" s="2" t="s">
        <v>158</v>
      </c>
      <c r="B45" s="2">
        <v>1.5</v>
      </c>
      <c r="C45" s="2">
        <v>0</v>
      </c>
      <c r="D45" s="2">
        <v>0.5</v>
      </c>
      <c r="F45" s="2">
        <v>2</v>
      </c>
      <c r="G45" s="2">
        <v>2</v>
      </c>
      <c r="H45" s="2">
        <f>SUM(ques4[[#This Row],[I1]:[I6]])</f>
        <v>6</v>
      </c>
      <c r="I45" s="2">
        <v>5</v>
      </c>
      <c r="K45" s="2">
        <v>0</v>
      </c>
      <c r="L45" s="2">
        <f>SUM(ques4[[#This Row],[k1]:[k3]])</f>
        <v>5</v>
      </c>
      <c r="N45" s="2">
        <v>3</v>
      </c>
      <c r="O45" s="2">
        <v>5</v>
      </c>
      <c r="P45" s="2">
        <f>SUM(ques4[[#This Row],[f1]:[f3]])</f>
        <v>8</v>
      </c>
      <c r="V45" s="2">
        <f>SUM(ques4[[#This Row],[w1]:[w5]])</f>
        <v>0</v>
      </c>
      <c r="W45" s="2">
        <v>8</v>
      </c>
      <c r="X45" s="2">
        <v>10</v>
      </c>
      <c r="Y45" s="2">
        <f>ques4[[#This Row],[z]]+ques4[[#This Row],[s]]+ques4[[#This Row],[مجموع 4]]+ques4[[#This Row],[مجموع 3]]+ques4[[#This Row],[مجموع 2]]+ques4[[#This Row],[مجموع 1]]</f>
        <v>37</v>
      </c>
      <c r="Z45" s="2" t="str">
        <f>IF(ques4[الدرجة الكلية]&gt;=25,"ناجح","راسب")</f>
        <v>ناجح</v>
      </c>
    </row>
    <row r="46" spans="1:26" x14ac:dyDescent="0.25">
      <c r="A46" s="2" t="s">
        <v>159</v>
      </c>
      <c r="C46" s="2">
        <v>0.5</v>
      </c>
      <c r="D46" s="2">
        <v>0.5</v>
      </c>
      <c r="E46" s="2">
        <v>1</v>
      </c>
      <c r="F46" s="2">
        <v>2</v>
      </c>
      <c r="G46" s="2">
        <v>2</v>
      </c>
      <c r="H46" s="2">
        <f>SUM(ques4[[#This Row],[I1]:[I6]])</f>
        <v>6</v>
      </c>
      <c r="I46" s="2">
        <v>2</v>
      </c>
      <c r="K46" s="2">
        <v>5</v>
      </c>
      <c r="L46" s="2">
        <f>SUM(ques4[[#This Row],[k1]:[k3]])</f>
        <v>7</v>
      </c>
      <c r="N46" s="2">
        <v>5</v>
      </c>
      <c r="O46" s="2">
        <v>4</v>
      </c>
      <c r="P46" s="2">
        <f>SUM(ques4[[#This Row],[f1]:[f3]])</f>
        <v>9</v>
      </c>
      <c r="Q46" s="2">
        <v>2</v>
      </c>
      <c r="R46" s="2">
        <v>2.5</v>
      </c>
      <c r="S46" s="2">
        <v>2</v>
      </c>
      <c r="T46" s="2">
        <v>2.5</v>
      </c>
      <c r="V46" s="2">
        <f>SUM(ques4[[#This Row],[w1]:[w5]])</f>
        <v>9</v>
      </c>
      <c r="W46" s="2">
        <v>1</v>
      </c>
      <c r="Y46" s="2">
        <f>ques4[[#This Row],[z]]+ques4[[#This Row],[s]]+ques4[[#This Row],[مجموع 4]]+ques4[[#This Row],[مجموع 3]]+ques4[[#This Row],[مجموع 2]]+ques4[[#This Row],[مجموع 1]]</f>
        <v>32</v>
      </c>
      <c r="Z46" s="2" t="str">
        <f>IF(ques4[الدرجة الكلية]&gt;=25,"ناجح","راسب")</f>
        <v>ناجح</v>
      </c>
    </row>
    <row r="47" spans="1:26" x14ac:dyDescent="0.25">
      <c r="A47" s="2" t="s">
        <v>160</v>
      </c>
      <c r="B47" s="2">
        <v>1</v>
      </c>
      <c r="D47" s="2">
        <v>0.5</v>
      </c>
      <c r="E47" s="2">
        <v>0.5</v>
      </c>
      <c r="F47" s="2">
        <v>0</v>
      </c>
      <c r="G47" s="2">
        <v>2</v>
      </c>
      <c r="H47" s="2">
        <f>SUM(ques4[[#This Row],[I1]:[I6]])</f>
        <v>4</v>
      </c>
      <c r="J47" s="2">
        <v>4</v>
      </c>
      <c r="K47" s="2">
        <v>1</v>
      </c>
      <c r="L47" s="2">
        <f>SUM(ques4[[#This Row],[k1]:[k3]])</f>
        <v>5</v>
      </c>
      <c r="M47" s="2">
        <v>3</v>
      </c>
      <c r="N47" s="2">
        <v>1</v>
      </c>
      <c r="P47" s="2">
        <f>SUM(ques4[[#This Row],[f1]:[f3]])</f>
        <v>4</v>
      </c>
      <c r="V47" s="2">
        <f>SUM(ques4[[#This Row],[w1]:[w5]])</f>
        <v>0</v>
      </c>
      <c r="W47" s="2">
        <v>9</v>
      </c>
      <c r="X47" s="2">
        <v>1</v>
      </c>
      <c r="Y47" s="2">
        <f>ques4[[#This Row],[z]]+ques4[[#This Row],[s]]+ques4[[#This Row],[مجموع 4]]+ques4[[#This Row],[مجموع 3]]+ques4[[#This Row],[مجموع 2]]+ques4[[#This Row],[مجموع 1]]</f>
        <v>23</v>
      </c>
      <c r="Z47" s="2" t="str">
        <f>IF(ques4[الدرجة الكلية]&gt;=25,"ناجح","راسب")</f>
        <v>راسب</v>
      </c>
    </row>
    <row r="48" spans="1:26" x14ac:dyDescent="0.25">
      <c r="A48" s="2" t="s">
        <v>161</v>
      </c>
      <c r="B48" s="2">
        <v>1</v>
      </c>
      <c r="D48" s="2">
        <v>1</v>
      </c>
      <c r="E48" s="2">
        <v>1.5</v>
      </c>
      <c r="F48" s="2">
        <v>0</v>
      </c>
      <c r="G48" s="2">
        <v>2</v>
      </c>
      <c r="H48" s="2">
        <f>SUM(ques4[[#This Row],[I1]:[I6]])</f>
        <v>5.5</v>
      </c>
      <c r="I48" s="2">
        <v>2</v>
      </c>
      <c r="K48" s="2">
        <v>3</v>
      </c>
      <c r="L48" s="2">
        <f>SUM(ques4[[#This Row],[k1]:[k3]])</f>
        <v>5</v>
      </c>
      <c r="M48" s="2">
        <v>5</v>
      </c>
      <c r="O48" s="2">
        <v>5</v>
      </c>
      <c r="P48" s="2">
        <f>SUM(ques4[[#This Row],[f1]:[f3]])</f>
        <v>10</v>
      </c>
      <c r="Q48" s="2">
        <v>2</v>
      </c>
      <c r="R48" s="2">
        <v>2.5</v>
      </c>
      <c r="S48" s="2">
        <v>0.5</v>
      </c>
      <c r="U48" s="2">
        <v>0</v>
      </c>
      <c r="V48" s="2">
        <f>SUM(ques4[[#This Row],[w1]:[w5]])</f>
        <v>5</v>
      </c>
      <c r="X48" s="2">
        <v>1</v>
      </c>
      <c r="Y48" s="2">
        <f>ques4[[#This Row],[z]]+ques4[[#This Row],[s]]+ques4[[#This Row],[مجموع 4]]+ques4[[#This Row],[مجموع 3]]+ques4[[#This Row],[مجموع 2]]+ques4[[#This Row],[مجموع 1]]</f>
        <v>26.5</v>
      </c>
      <c r="Z48" s="2" t="str">
        <f>IF(ques4[الدرجة الكلية]&gt;=25,"ناجح","راسب")</f>
        <v>ناجح</v>
      </c>
    </row>
    <row r="49" spans="1:26" x14ac:dyDescent="0.25">
      <c r="A49" s="2" t="s">
        <v>162</v>
      </c>
      <c r="B49" s="2">
        <v>1</v>
      </c>
      <c r="C49" s="2">
        <v>2</v>
      </c>
      <c r="E49" s="2">
        <v>1</v>
      </c>
      <c r="F49" s="2">
        <v>2</v>
      </c>
      <c r="G49" s="2">
        <v>2</v>
      </c>
      <c r="H49" s="2">
        <f>SUM(ques4[[#This Row],[I1]:[I6]])</f>
        <v>8</v>
      </c>
      <c r="I49" s="2">
        <v>5</v>
      </c>
      <c r="J49" s="2">
        <v>5</v>
      </c>
      <c r="L49" s="2">
        <f>SUM(ques4[[#This Row],[k1]:[k3]])</f>
        <v>10</v>
      </c>
      <c r="N49" s="2">
        <v>5</v>
      </c>
      <c r="O49" s="2">
        <v>5</v>
      </c>
      <c r="P49" s="2">
        <f>SUM(ques4[[#This Row],[f1]:[f3]])</f>
        <v>10</v>
      </c>
      <c r="Q49" s="2">
        <v>2.5</v>
      </c>
      <c r="R49" s="2">
        <v>2.5</v>
      </c>
      <c r="S49" s="2">
        <v>2.5</v>
      </c>
      <c r="T49" s="2">
        <v>2.5</v>
      </c>
      <c r="V49" s="2">
        <f>SUM(ques4[[#This Row],[w1]:[w5]])</f>
        <v>10</v>
      </c>
      <c r="W49" s="2">
        <v>10</v>
      </c>
      <c r="Y49" s="2">
        <f>ques4[[#This Row],[z]]+ques4[[#This Row],[s]]+ques4[[#This Row],[مجموع 4]]+ques4[[#This Row],[مجموع 3]]+ques4[[#This Row],[مجموع 2]]+ques4[[#This Row],[مجموع 1]]</f>
        <v>48</v>
      </c>
      <c r="Z49" s="2" t="str">
        <f>IF(ques4[الدرجة الكلية]&gt;=25,"ناجح","راسب")</f>
        <v>ناجح</v>
      </c>
    </row>
    <row r="50" spans="1:26" x14ac:dyDescent="0.25">
      <c r="A50" s="2" t="s">
        <v>163</v>
      </c>
      <c r="B50" s="2">
        <v>1</v>
      </c>
      <c r="C50" s="2">
        <v>0.5</v>
      </c>
      <c r="D50" s="2">
        <v>1.5</v>
      </c>
      <c r="E50" s="2">
        <v>0.5</v>
      </c>
      <c r="G50" s="2">
        <v>1</v>
      </c>
      <c r="H50" s="2">
        <f>SUM(ques4[[#This Row],[I1]:[I6]])</f>
        <v>4.5</v>
      </c>
      <c r="I50" s="2">
        <v>4</v>
      </c>
      <c r="J50" s="2">
        <v>2</v>
      </c>
      <c r="L50" s="2">
        <f>SUM(ques4[[#This Row],[k1]:[k3]])</f>
        <v>6</v>
      </c>
      <c r="M50" s="2">
        <v>4</v>
      </c>
      <c r="O50" s="2">
        <v>4</v>
      </c>
      <c r="P50" s="2">
        <f>SUM(ques4[[#This Row],[f1]:[f3]])</f>
        <v>8</v>
      </c>
      <c r="Q50" s="2">
        <v>1</v>
      </c>
      <c r="R50" s="2">
        <v>2.5</v>
      </c>
      <c r="S50" s="2">
        <v>0</v>
      </c>
      <c r="U50" s="2">
        <v>0.5</v>
      </c>
      <c r="V50" s="2">
        <f>SUM(ques4[[#This Row],[w1]:[w5]])</f>
        <v>4</v>
      </c>
      <c r="W50" s="2">
        <v>3</v>
      </c>
      <c r="Y50" s="2">
        <f>ques4[[#This Row],[z]]+ques4[[#This Row],[s]]+ques4[[#This Row],[مجموع 4]]+ques4[[#This Row],[مجموع 3]]+ques4[[#This Row],[مجموع 2]]+ques4[[#This Row],[مجموع 1]]</f>
        <v>25.5</v>
      </c>
      <c r="Z50" s="2" t="str">
        <f>IF(ques4[الدرجة الكلية]&gt;=25,"ناجح","راسب")</f>
        <v>ناجح</v>
      </c>
    </row>
    <row r="51" spans="1:26" x14ac:dyDescent="0.25">
      <c r="A51" s="2" t="s">
        <v>164</v>
      </c>
      <c r="B51" s="2">
        <v>1</v>
      </c>
      <c r="C51" s="2">
        <v>2</v>
      </c>
      <c r="D51" s="2">
        <v>2</v>
      </c>
      <c r="E51" s="2">
        <v>2</v>
      </c>
      <c r="G51" s="2">
        <v>2</v>
      </c>
      <c r="H51" s="2">
        <f>SUM(ques4[[#This Row],[I1]:[I6]])</f>
        <v>9</v>
      </c>
      <c r="I51" s="2">
        <v>1</v>
      </c>
      <c r="J51" s="2">
        <v>3</v>
      </c>
      <c r="L51" s="2">
        <f>SUM(ques4[[#This Row],[k1]:[k3]])</f>
        <v>4</v>
      </c>
      <c r="M51" s="2">
        <v>4</v>
      </c>
      <c r="O51" s="2">
        <v>4</v>
      </c>
      <c r="P51" s="2">
        <f>SUM(ques4[[#This Row],[f1]:[f3]])</f>
        <v>8</v>
      </c>
      <c r="Q51" s="2">
        <v>0</v>
      </c>
      <c r="R51" s="2">
        <v>1</v>
      </c>
      <c r="S51" s="2">
        <v>1</v>
      </c>
      <c r="T51" s="2">
        <v>1</v>
      </c>
      <c r="V51" s="2">
        <f>SUM(ques4[[#This Row],[w1]:[w5]])</f>
        <v>3</v>
      </c>
      <c r="W51" s="2">
        <v>9</v>
      </c>
      <c r="Y51" s="2">
        <f>ques4[[#This Row],[z]]+ques4[[#This Row],[s]]+ques4[[#This Row],[مجموع 4]]+ques4[[#This Row],[مجموع 3]]+ques4[[#This Row],[مجموع 2]]+ques4[[#This Row],[مجموع 1]]</f>
        <v>33</v>
      </c>
      <c r="Z51" s="2" t="str">
        <f>IF(ques4[الدرجة الكلية]&gt;=25,"ناجح","راسب")</f>
        <v>ناجح</v>
      </c>
    </row>
    <row r="52" spans="1:26" x14ac:dyDescent="0.25">
      <c r="A52" s="2" t="s">
        <v>165</v>
      </c>
      <c r="B52" s="2">
        <v>2</v>
      </c>
      <c r="C52" s="2">
        <v>2</v>
      </c>
      <c r="D52" s="2">
        <v>2</v>
      </c>
      <c r="E52" s="2">
        <v>2</v>
      </c>
      <c r="G52" s="2">
        <v>2</v>
      </c>
      <c r="H52" s="2">
        <f>SUM(ques4[[#This Row],[I1]:[I6]])</f>
        <v>10</v>
      </c>
      <c r="J52" s="2">
        <v>5</v>
      </c>
      <c r="K52" s="2">
        <v>5</v>
      </c>
      <c r="L52" s="2">
        <f>SUM(ques4[[#This Row],[k1]:[k3]])</f>
        <v>10</v>
      </c>
      <c r="N52" s="2">
        <v>5</v>
      </c>
      <c r="O52" s="2">
        <v>5</v>
      </c>
      <c r="P52" s="2">
        <f>SUM(ques4[[#This Row],[f1]:[f3]])</f>
        <v>10</v>
      </c>
      <c r="V52" s="2">
        <f>SUM(ques4[[#This Row],[w1]:[w5]])</f>
        <v>0</v>
      </c>
      <c r="W52" s="2">
        <v>10</v>
      </c>
      <c r="X52" s="2">
        <v>10</v>
      </c>
      <c r="Y52" s="2">
        <f>ques4[[#This Row],[z]]+ques4[[#This Row],[s]]+ques4[[#This Row],[مجموع 4]]+ques4[[#This Row],[مجموع 3]]+ques4[[#This Row],[مجموع 2]]+ques4[[#This Row],[مجموع 1]]</f>
        <v>50</v>
      </c>
      <c r="Z52" s="2" t="str">
        <f>IF(ques4[الدرجة الكلية]&gt;=25,"ناجح","راسب")</f>
        <v>ناجح</v>
      </c>
    </row>
    <row r="53" spans="1:26" x14ac:dyDescent="0.25">
      <c r="A53" s="2" t="s">
        <v>166</v>
      </c>
      <c r="H53" s="2">
        <f>SUM(ques4[[#This Row],[I1]:[I6]])</f>
        <v>0</v>
      </c>
      <c r="I53" s="2">
        <v>5</v>
      </c>
      <c r="J53" s="2">
        <v>5</v>
      </c>
      <c r="L53" s="2">
        <f>SUM(ques4[[#This Row],[k1]:[k3]])</f>
        <v>10</v>
      </c>
      <c r="N53" s="2">
        <v>4</v>
      </c>
      <c r="O53" s="2">
        <v>5</v>
      </c>
      <c r="P53" s="2">
        <f>SUM(ques4[[#This Row],[f1]:[f3]])</f>
        <v>9</v>
      </c>
      <c r="Q53" s="2">
        <v>1.5</v>
      </c>
      <c r="S53" s="2">
        <v>1.5</v>
      </c>
      <c r="T53" s="2">
        <v>2.5</v>
      </c>
      <c r="U53" s="2">
        <v>2.5</v>
      </c>
      <c r="V53" s="2">
        <f>SUM(ques4[[#This Row],[w1]:[w5]])</f>
        <v>8</v>
      </c>
      <c r="W53" s="2">
        <v>7</v>
      </c>
      <c r="X53" s="2">
        <v>10</v>
      </c>
      <c r="Y53" s="2">
        <f>ques4[[#This Row],[z]]+ques4[[#This Row],[s]]+ques4[[#This Row],[مجموع 4]]+ques4[[#This Row],[مجموع 3]]+ques4[[#This Row],[مجموع 2]]+ques4[[#This Row],[مجموع 1]]</f>
        <v>44</v>
      </c>
      <c r="Z53" s="2" t="str">
        <f>IF(ques4[الدرجة الكلية]&gt;=25,"ناجح","راسب")</f>
        <v>ناجح</v>
      </c>
    </row>
    <row r="54" spans="1:26" x14ac:dyDescent="0.25">
      <c r="A54" s="2" t="s">
        <v>167</v>
      </c>
      <c r="B54" s="2">
        <v>1</v>
      </c>
      <c r="C54" s="2">
        <v>2</v>
      </c>
      <c r="D54" s="2">
        <v>0.5</v>
      </c>
      <c r="E54" s="2">
        <v>1.5</v>
      </c>
      <c r="G54" s="2">
        <v>2</v>
      </c>
      <c r="H54" s="2">
        <f>SUM(ques4[[#This Row],[I1]:[I6]])</f>
        <v>7</v>
      </c>
      <c r="I54" s="2">
        <v>3</v>
      </c>
      <c r="J54" s="2">
        <v>4</v>
      </c>
      <c r="L54" s="2">
        <f>SUM(ques4[[#This Row],[k1]:[k3]])</f>
        <v>7</v>
      </c>
      <c r="N54" s="2">
        <v>4</v>
      </c>
      <c r="O54" s="2">
        <v>4</v>
      </c>
      <c r="P54" s="2">
        <f>SUM(ques4[[#This Row],[f1]:[f3]])</f>
        <v>8</v>
      </c>
      <c r="Q54" s="2">
        <v>0.5</v>
      </c>
      <c r="R54" s="2">
        <v>2.5</v>
      </c>
      <c r="S54" s="2">
        <v>1.5</v>
      </c>
      <c r="T54" s="2">
        <v>0.5</v>
      </c>
      <c r="V54" s="2">
        <f>SUM(ques4[[#This Row],[w1]:[w5]])</f>
        <v>5</v>
      </c>
      <c r="W54" s="2">
        <v>9</v>
      </c>
      <c r="Y54" s="2">
        <f>ques4[[#This Row],[z]]+ques4[[#This Row],[s]]+ques4[[#This Row],[مجموع 4]]+ques4[[#This Row],[مجموع 3]]+ques4[[#This Row],[مجموع 2]]+ques4[[#This Row],[مجموع 1]]</f>
        <v>36</v>
      </c>
      <c r="Z54" s="2" t="str">
        <f>IF(ques4[الدرجة الكلية]&gt;=25,"ناجح","راسب")</f>
        <v>ناجح</v>
      </c>
    </row>
    <row r="55" spans="1:26" x14ac:dyDescent="0.25">
      <c r="A55" s="2" t="s">
        <v>168</v>
      </c>
      <c r="B55" s="2">
        <v>2</v>
      </c>
      <c r="C55" s="2">
        <v>2</v>
      </c>
      <c r="D55" s="2">
        <v>2</v>
      </c>
      <c r="E55" s="2">
        <v>1.5</v>
      </c>
      <c r="G55" s="2">
        <v>1.5</v>
      </c>
      <c r="H55" s="2">
        <f>SUM(ques4[[#This Row],[I1]:[I6]])</f>
        <v>9</v>
      </c>
      <c r="J55" s="2">
        <v>5</v>
      </c>
      <c r="K55" s="2">
        <v>3</v>
      </c>
      <c r="L55" s="2">
        <f>SUM(ques4[[#This Row],[k1]:[k3]])</f>
        <v>8</v>
      </c>
      <c r="M55" s="2">
        <v>4</v>
      </c>
      <c r="O55" s="2">
        <v>5</v>
      </c>
      <c r="P55" s="2">
        <f>SUM(ques4[[#This Row],[f1]:[f3]])</f>
        <v>9</v>
      </c>
      <c r="Q55" s="2">
        <v>1.5</v>
      </c>
      <c r="R55" s="2">
        <v>2.5</v>
      </c>
      <c r="S55" s="2">
        <v>2.5</v>
      </c>
      <c r="T55" s="2">
        <v>2.5</v>
      </c>
      <c r="V55" s="2">
        <f>SUM(ques4[[#This Row],[w1]:[w5]])</f>
        <v>9</v>
      </c>
      <c r="X55" s="2">
        <v>6</v>
      </c>
      <c r="Y55" s="2">
        <f>ques4[[#This Row],[z]]+ques4[[#This Row],[s]]+ques4[[#This Row],[مجموع 4]]+ques4[[#This Row],[مجموع 3]]+ques4[[#This Row],[مجموع 2]]+ques4[[#This Row],[مجموع 1]]</f>
        <v>41</v>
      </c>
      <c r="Z55" s="2" t="str">
        <f>IF(ques4[الدرجة الكلية]&gt;=25,"ناجح","راسب")</f>
        <v>ناجح</v>
      </c>
    </row>
    <row r="56" spans="1:26" x14ac:dyDescent="0.25">
      <c r="A56" s="2" t="s">
        <v>169</v>
      </c>
      <c r="B56" s="2">
        <v>2</v>
      </c>
      <c r="C56" s="2">
        <v>2</v>
      </c>
      <c r="D56" s="2">
        <v>2</v>
      </c>
      <c r="E56" s="2">
        <v>2</v>
      </c>
      <c r="G56" s="2">
        <v>2</v>
      </c>
      <c r="H56" s="2">
        <f>SUM(ques4[[#This Row],[I1]:[I6]])</f>
        <v>10</v>
      </c>
      <c r="I56" s="2">
        <v>5</v>
      </c>
      <c r="J56" s="2">
        <v>5</v>
      </c>
      <c r="L56" s="2">
        <f>SUM(ques4[[#This Row],[k1]:[k3]])</f>
        <v>10</v>
      </c>
      <c r="M56" s="2">
        <v>5</v>
      </c>
      <c r="O56" s="2">
        <v>5</v>
      </c>
      <c r="P56" s="2">
        <f>SUM(ques4[[#This Row],[f1]:[f3]])</f>
        <v>10</v>
      </c>
      <c r="Q56" s="2">
        <v>1.5</v>
      </c>
      <c r="S56" s="2">
        <v>2.5</v>
      </c>
      <c r="T56" s="2">
        <v>2.5</v>
      </c>
      <c r="U56" s="2">
        <v>2</v>
      </c>
      <c r="V56" s="2">
        <f>SUM(ques4[[#This Row],[w1]:[w5]])</f>
        <v>8.5</v>
      </c>
      <c r="X56" s="2">
        <v>9</v>
      </c>
      <c r="Y56" s="2">
        <f>ques4[[#This Row],[z]]+ques4[[#This Row],[s]]+ques4[[#This Row],[مجموع 4]]+ques4[[#This Row],[مجموع 3]]+ques4[[#This Row],[مجموع 2]]+ques4[[#This Row],[مجموع 1]]</f>
        <v>47.5</v>
      </c>
      <c r="Z56" s="2" t="str">
        <f>IF(ques4[الدرجة الكلية]&gt;=25,"ناجح","راسب")</f>
        <v>ناجح</v>
      </c>
    </row>
    <row r="57" spans="1:26" x14ac:dyDescent="0.25">
      <c r="A57" s="2" t="s">
        <v>170</v>
      </c>
      <c r="B57" s="2">
        <v>1</v>
      </c>
      <c r="C57" s="2">
        <v>1</v>
      </c>
      <c r="D57" s="2">
        <v>0</v>
      </c>
      <c r="F57" s="2">
        <v>1</v>
      </c>
      <c r="G57" s="2">
        <v>0</v>
      </c>
      <c r="H57" s="2">
        <f>SUM(ques4[[#This Row],[I1]:[I6]])</f>
        <v>3</v>
      </c>
      <c r="I57" s="2">
        <v>0</v>
      </c>
      <c r="J57" s="2">
        <v>1</v>
      </c>
      <c r="L57" s="2">
        <f>SUM(ques4[[#This Row],[k1]:[k3]])</f>
        <v>1</v>
      </c>
      <c r="M57" s="2">
        <v>0</v>
      </c>
      <c r="N57" s="2">
        <v>3</v>
      </c>
      <c r="P57" s="2">
        <f>SUM(ques4[[#This Row],[f1]:[f3]])</f>
        <v>3</v>
      </c>
      <c r="V57" s="2">
        <f>SUM(ques4[[#This Row],[w1]:[w5]])</f>
        <v>0</v>
      </c>
      <c r="W57" s="2">
        <v>0</v>
      </c>
      <c r="X57" s="2">
        <v>0</v>
      </c>
      <c r="Y57" s="2">
        <f>ques4[[#This Row],[z]]+ques4[[#This Row],[s]]+ques4[[#This Row],[مجموع 4]]+ques4[[#This Row],[مجموع 3]]+ques4[[#This Row],[مجموع 2]]+ques4[[#This Row],[مجموع 1]]</f>
        <v>7</v>
      </c>
      <c r="Z57" s="2" t="str">
        <f>IF(ques4[الدرجة الكلية]&gt;=25,"ناجح","راسب")</f>
        <v>راسب</v>
      </c>
    </row>
    <row r="58" spans="1:26" x14ac:dyDescent="0.25">
      <c r="A58" s="2" t="s">
        <v>171</v>
      </c>
      <c r="B58" s="2">
        <v>2</v>
      </c>
      <c r="C58" s="2">
        <v>1.5</v>
      </c>
      <c r="D58" s="2">
        <v>1.5</v>
      </c>
      <c r="E58" s="2">
        <v>0.5</v>
      </c>
      <c r="F58" s="2">
        <v>1</v>
      </c>
      <c r="H58" s="2">
        <f>SUM(ques4[[#This Row],[I1]:[I6]])</f>
        <v>6.5</v>
      </c>
      <c r="I58" s="2">
        <v>2</v>
      </c>
      <c r="J58" s="2">
        <v>5</v>
      </c>
      <c r="L58" s="2">
        <f>SUM(ques4[[#This Row],[k1]:[k3]])</f>
        <v>7</v>
      </c>
      <c r="M58" s="2">
        <v>4</v>
      </c>
      <c r="N58" s="2">
        <v>3</v>
      </c>
      <c r="P58" s="2">
        <f>SUM(ques4[[#This Row],[f1]:[f3]])</f>
        <v>7</v>
      </c>
      <c r="Q58" s="2">
        <v>1.5</v>
      </c>
      <c r="R58" s="2">
        <v>2.5</v>
      </c>
      <c r="S58" s="2">
        <v>1.5</v>
      </c>
      <c r="T58" s="2">
        <v>1.5</v>
      </c>
      <c r="V58" s="2">
        <f>SUM(ques4[[#This Row],[w1]:[w5]])</f>
        <v>7</v>
      </c>
      <c r="X58" s="2">
        <v>7</v>
      </c>
      <c r="Y58" s="2">
        <f>ques4[[#This Row],[z]]+ques4[[#This Row],[s]]+ques4[[#This Row],[مجموع 4]]+ques4[[#This Row],[مجموع 3]]+ques4[[#This Row],[مجموع 2]]+ques4[[#This Row],[مجموع 1]]</f>
        <v>34.5</v>
      </c>
      <c r="Z58" s="2" t="str">
        <f>IF(ques4[الدرجة الكلية]&gt;=25,"ناجح","راسب")</f>
        <v>ناجح</v>
      </c>
    </row>
    <row r="59" spans="1:26" x14ac:dyDescent="0.25">
      <c r="A59" s="2" t="s">
        <v>172</v>
      </c>
      <c r="B59" s="2">
        <v>0.5</v>
      </c>
      <c r="C59" s="2">
        <v>0.5</v>
      </c>
      <c r="D59" s="2">
        <v>1</v>
      </c>
      <c r="E59" s="2">
        <v>0.5</v>
      </c>
      <c r="G59" s="2">
        <v>0.5</v>
      </c>
      <c r="H59" s="2">
        <f>SUM(ques4[[#This Row],[I1]:[I6]])</f>
        <v>3</v>
      </c>
      <c r="I59" s="2">
        <v>1</v>
      </c>
      <c r="J59" s="2">
        <v>4</v>
      </c>
      <c r="L59" s="2">
        <f>SUM(ques4[[#This Row],[k1]:[k3]])</f>
        <v>5</v>
      </c>
      <c r="M59" s="2">
        <v>3</v>
      </c>
      <c r="O59" s="2">
        <v>4</v>
      </c>
      <c r="P59" s="2">
        <f>SUM(ques4[[#This Row],[f1]:[f3]])</f>
        <v>7</v>
      </c>
      <c r="Q59" s="2">
        <v>0.5</v>
      </c>
      <c r="R59" s="2">
        <v>0.5</v>
      </c>
      <c r="S59" s="2">
        <v>0.5</v>
      </c>
      <c r="T59" s="2">
        <v>0.5</v>
      </c>
      <c r="V59" s="2">
        <f>SUM(ques4[[#This Row],[w1]:[w5]])</f>
        <v>2</v>
      </c>
      <c r="X59" s="2">
        <v>1</v>
      </c>
      <c r="Y59" s="2">
        <f>ques4[[#This Row],[z]]+ques4[[#This Row],[s]]+ques4[[#This Row],[مجموع 4]]+ques4[[#This Row],[مجموع 3]]+ques4[[#This Row],[مجموع 2]]+ques4[[#This Row],[مجموع 1]]</f>
        <v>18</v>
      </c>
      <c r="Z59" s="2" t="str">
        <f>IF(ques4[الدرجة الكلية]&gt;=25,"ناجح","راسب")</f>
        <v>راسب</v>
      </c>
    </row>
    <row r="60" spans="1:26" x14ac:dyDescent="0.25">
      <c r="A60" s="2" t="s">
        <v>173</v>
      </c>
      <c r="B60" s="2">
        <v>1</v>
      </c>
      <c r="C60" s="2">
        <v>1</v>
      </c>
      <c r="D60" s="2">
        <v>1</v>
      </c>
      <c r="F60" s="2">
        <v>2</v>
      </c>
      <c r="G60" s="2">
        <v>2</v>
      </c>
      <c r="H60" s="2">
        <f>SUM(ques4[[#This Row],[I1]:[I6]])</f>
        <v>7</v>
      </c>
      <c r="I60" s="2">
        <v>4</v>
      </c>
      <c r="J60" s="2">
        <v>3</v>
      </c>
      <c r="L60" s="2">
        <f>SUM(ques4[[#This Row],[k1]:[k3]])</f>
        <v>7</v>
      </c>
      <c r="N60" s="2">
        <v>5</v>
      </c>
      <c r="O60" s="2">
        <v>4</v>
      </c>
      <c r="P60" s="2">
        <f>SUM(ques4[[#This Row],[f1]:[f3]])</f>
        <v>9</v>
      </c>
      <c r="R60" s="2">
        <v>2.5</v>
      </c>
      <c r="S60" s="2">
        <v>2</v>
      </c>
      <c r="T60" s="2">
        <v>2.5</v>
      </c>
      <c r="U60" s="2">
        <v>0</v>
      </c>
      <c r="V60" s="2">
        <f>SUM(ques4[[#This Row],[w1]:[w5]])</f>
        <v>7</v>
      </c>
      <c r="X60" s="2">
        <v>2</v>
      </c>
      <c r="Y60" s="2">
        <f>ques4[[#This Row],[z]]+ques4[[#This Row],[s]]+ques4[[#This Row],[مجموع 4]]+ques4[[#This Row],[مجموع 3]]+ques4[[#This Row],[مجموع 2]]+ques4[[#This Row],[مجموع 1]]</f>
        <v>32</v>
      </c>
      <c r="Z60" s="2" t="str">
        <f>IF(ques4[الدرجة الكلية]&gt;=25,"ناجح","راسب")</f>
        <v>ناجح</v>
      </c>
    </row>
    <row r="61" spans="1:26" x14ac:dyDescent="0.25">
      <c r="A61" s="2" t="s">
        <v>174</v>
      </c>
      <c r="B61" s="2">
        <v>2</v>
      </c>
      <c r="C61" s="2">
        <v>1</v>
      </c>
      <c r="D61" s="2">
        <v>2</v>
      </c>
      <c r="E61" s="2">
        <v>2</v>
      </c>
      <c r="G61" s="2">
        <v>1</v>
      </c>
      <c r="H61" s="2">
        <f>SUM(ques4[[#This Row],[I1]:[I6]])</f>
        <v>8</v>
      </c>
      <c r="J61" s="2">
        <v>1</v>
      </c>
      <c r="K61" s="2">
        <v>5</v>
      </c>
      <c r="L61" s="2">
        <f>SUM(ques4[[#This Row],[k1]:[k3]])</f>
        <v>6</v>
      </c>
      <c r="N61" s="2">
        <v>3</v>
      </c>
      <c r="O61" s="2">
        <v>5</v>
      </c>
      <c r="P61" s="2">
        <f>SUM(ques4[[#This Row],[f1]:[f3]])</f>
        <v>8</v>
      </c>
      <c r="Q61" s="2">
        <v>2.5</v>
      </c>
      <c r="R61" s="2">
        <v>2.5</v>
      </c>
      <c r="S61" s="2">
        <v>0.5</v>
      </c>
      <c r="T61" s="2">
        <v>0.5</v>
      </c>
      <c r="V61" s="2">
        <f>SUM(ques4[[#This Row],[w1]:[w5]])</f>
        <v>6</v>
      </c>
      <c r="W61" s="2">
        <v>10</v>
      </c>
      <c r="Y61" s="2">
        <f>ques4[[#This Row],[z]]+ques4[[#This Row],[s]]+ques4[[#This Row],[مجموع 4]]+ques4[[#This Row],[مجموع 3]]+ques4[[#This Row],[مجموع 2]]+ques4[[#This Row],[مجموع 1]]</f>
        <v>38</v>
      </c>
      <c r="Z61" s="2" t="str">
        <f>IF(ques4[الدرجة الكلية]&gt;=25,"ناجح","راسب")</f>
        <v>ناجح</v>
      </c>
    </row>
    <row r="62" spans="1:26" x14ac:dyDescent="0.25">
      <c r="A62" s="2" t="s">
        <v>175</v>
      </c>
      <c r="B62" s="2">
        <v>2</v>
      </c>
      <c r="C62" s="2">
        <v>2</v>
      </c>
      <c r="D62" s="2">
        <v>2</v>
      </c>
      <c r="E62" s="2">
        <v>2</v>
      </c>
      <c r="F62" s="2">
        <v>2</v>
      </c>
      <c r="H62" s="2">
        <f>SUM(ques4[[#This Row],[I1]:[I6]])</f>
        <v>10</v>
      </c>
      <c r="J62" s="2">
        <v>4</v>
      </c>
      <c r="K62" s="2">
        <v>5</v>
      </c>
      <c r="L62" s="2">
        <f>SUM(ques4[[#This Row],[k1]:[k3]])</f>
        <v>9</v>
      </c>
      <c r="M62" s="2">
        <v>3</v>
      </c>
      <c r="O62" s="2">
        <v>4</v>
      </c>
      <c r="P62" s="2">
        <f>SUM(ques4[[#This Row],[f1]:[f3]])</f>
        <v>7</v>
      </c>
      <c r="V62" s="2">
        <f>SUM(ques4[[#This Row],[w1]:[w5]])</f>
        <v>0</v>
      </c>
      <c r="W62" s="2">
        <v>9</v>
      </c>
      <c r="X62" s="2">
        <v>5</v>
      </c>
      <c r="Y62" s="2">
        <f>ques4[[#This Row],[z]]+ques4[[#This Row],[s]]+ques4[[#This Row],[مجموع 4]]+ques4[[#This Row],[مجموع 3]]+ques4[[#This Row],[مجموع 2]]+ques4[[#This Row],[مجموع 1]]</f>
        <v>40</v>
      </c>
      <c r="Z62" s="2" t="str">
        <f>IF(ques4[الدرجة الكلية]&gt;=25,"ناجح","راسب")</f>
        <v>ناجح</v>
      </c>
    </row>
    <row r="66" spans="1:26" x14ac:dyDescent="0.25">
      <c r="A66" s="25" t="s">
        <v>177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x14ac:dyDescent="0.25">
      <c r="A67" s="2" t="s">
        <v>15</v>
      </c>
      <c r="B67" s="2">
        <v>2</v>
      </c>
      <c r="C67" s="2">
        <v>2</v>
      </c>
      <c r="D67" s="2">
        <v>2</v>
      </c>
      <c r="E67" s="2">
        <v>2</v>
      </c>
      <c r="F67" s="2">
        <v>2</v>
      </c>
      <c r="G67" s="2">
        <v>2</v>
      </c>
      <c r="I67" s="2">
        <v>5</v>
      </c>
      <c r="J67" s="2">
        <v>5</v>
      </c>
      <c r="K67" s="2">
        <v>5</v>
      </c>
      <c r="M67" s="2">
        <v>5</v>
      </c>
      <c r="N67" s="2">
        <v>5</v>
      </c>
      <c r="O67" s="2">
        <v>5</v>
      </c>
      <c r="Q67" s="2">
        <v>2.5</v>
      </c>
      <c r="R67" s="2">
        <v>2.5</v>
      </c>
      <c r="S67" s="2">
        <v>2.5</v>
      </c>
      <c r="T67" s="2">
        <v>2.5</v>
      </c>
      <c r="U67" s="2">
        <v>2.5</v>
      </c>
      <c r="W67" s="2">
        <v>10</v>
      </c>
      <c r="X67" s="2">
        <v>10</v>
      </c>
    </row>
    <row r="68" spans="1:26" x14ac:dyDescent="0.25">
      <c r="A68" s="2" t="s">
        <v>13</v>
      </c>
      <c r="B68" s="2">
        <v>59</v>
      </c>
      <c r="C68" s="2">
        <v>59</v>
      </c>
      <c r="D68" s="2">
        <v>59</v>
      </c>
      <c r="E68" s="2">
        <v>59</v>
      </c>
      <c r="F68" s="2">
        <v>59</v>
      </c>
      <c r="G68" s="2">
        <v>59</v>
      </c>
      <c r="I68" s="2">
        <v>59</v>
      </c>
      <c r="J68" s="2">
        <v>59</v>
      </c>
      <c r="K68" s="2">
        <v>59</v>
      </c>
      <c r="M68" s="2">
        <v>59</v>
      </c>
      <c r="N68" s="2">
        <v>59</v>
      </c>
      <c r="O68" s="2">
        <v>59</v>
      </c>
      <c r="Q68" s="2">
        <v>59</v>
      </c>
      <c r="R68" s="2">
        <v>59</v>
      </c>
      <c r="S68" s="2">
        <v>59</v>
      </c>
      <c r="T68" s="2">
        <v>59</v>
      </c>
      <c r="U68" s="2">
        <v>59</v>
      </c>
      <c r="W68" s="2">
        <v>59</v>
      </c>
      <c r="X68" s="2">
        <v>59</v>
      </c>
    </row>
    <row r="69" spans="1:26" x14ac:dyDescent="0.25">
      <c r="A69" s="2" t="s">
        <v>14</v>
      </c>
      <c r="B69" s="18">
        <f>B68*27%</f>
        <v>15.930000000000001</v>
      </c>
      <c r="C69" s="18">
        <f t="shared" ref="C69:G69" si="0">C68*27%</f>
        <v>15.930000000000001</v>
      </c>
      <c r="D69" s="18">
        <f t="shared" si="0"/>
        <v>15.930000000000001</v>
      </c>
      <c r="E69" s="18">
        <f t="shared" si="0"/>
        <v>15.930000000000001</v>
      </c>
      <c r="F69" s="18">
        <f t="shared" si="0"/>
        <v>15.930000000000001</v>
      </c>
      <c r="G69" s="18">
        <f t="shared" si="0"/>
        <v>15.930000000000001</v>
      </c>
      <c r="H69" s="18"/>
      <c r="I69" s="18">
        <f t="shared" ref="I69:K69" si="1">I68*27%</f>
        <v>15.930000000000001</v>
      </c>
      <c r="J69" s="18">
        <f t="shared" si="1"/>
        <v>15.930000000000001</v>
      </c>
      <c r="K69" s="18">
        <f t="shared" si="1"/>
        <v>15.930000000000001</v>
      </c>
      <c r="L69" s="18"/>
      <c r="M69" s="18">
        <f t="shared" ref="M69:O69" si="2">M68*27%</f>
        <v>15.930000000000001</v>
      </c>
      <c r="N69" s="18">
        <f t="shared" si="2"/>
        <v>15.930000000000001</v>
      </c>
      <c r="O69" s="18">
        <f t="shared" si="2"/>
        <v>15.930000000000001</v>
      </c>
      <c r="P69" s="18"/>
      <c r="Q69" s="18">
        <f t="shared" ref="Q69:U69" si="3">Q68*27%</f>
        <v>15.930000000000001</v>
      </c>
      <c r="R69" s="18">
        <f t="shared" si="3"/>
        <v>15.930000000000001</v>
      </c>
      <c r="S69" s="18">
        <f t="shared" si="3"/>
        <v>15.930000000000001</v>
      </c>
      <c r="T69" s="18">
        <f t="shared" si="3"/>
        <v>15.930000000000001</v>
      </c>
      <c r="U69" s="18">
        <f t="shared" si="3"/>
        <v>15.930000000000001</v>
      </c>
      <c r="V69" s="18"/>
      <c r="W69" s="18">
        <f t="shared" ref="W69:X69" si="4">W68*27%</f>
        <v>15.930000000000001</v>
      </c>
      <c r="X69" s="18">
        <f t="shared" si="4"/>
        <v>15.930000000000001</v>
      </c>
    </row>
    <row r="70" spans="1:26" ht="34.799999999999997" x14ac:dyDescent="0.25">
      <c r="A70" s="14" t="s">
        <v>44</v>
      </c>
      <c r="B70" s="2">
        <f t="shared" ref="B70:G70" si="5">SUM(B4:B19)</f>
        <v>17</v>
      </c>
      <c r="C70" s="2">
        <f t="shared" si="5"/>
        <v>18</v>
      </c>
      <c r="D70" s="2">
        <f t="shared" si="5"/>
        <v>14.5</v>
      </c>
      <c r="E70" s="2">
        <f t="shared" si="5"/>
        <v>21.5</v>
      </c>
      <c r="F70" s="2">
        <f t="shared" si="5"/>
        <v>3</v>
      </c>
      <c r="G70" s="2">
        <f t="shared" si="5"/>
        <v>19.5</v>
      </c>
      <c r="I70" s="2">
        <f t="shared" ref="I70:K70" si="6">SUM(I4:I19)</f>
        <v>24</v>
      </c>
      <c r="J70" s="2">
        <f t="shared" si="6"/>
        <v>53</v>
      </c>
      <c r="K70" s="2">
        <f t="shared" si="6"/>
        <v>38</v>
      </c>
      <c r="M70" s="2">
        <f t="shared" ref="M70:O70" si="7">SUM(M4:M19)</f>
        <v>21</v>
      </c>
      <c r="N70" s="2">
        <f t="shared" si="7"/>
        <v>32</v>
      </c>
      <c r="O70" s="2">
        <f t="shared" si="7"/>
        <v>53</v>
      </c>
      <c r="Q70" s="2">
        <f t="shared" ref="Q70:U70" si="8">SUM(Q4:Q19)</f>
        <v>7.5</v>
      </c>
      <c r="R70" s="2">
        <f t="shared" si="8"/>
        <v>18.5</v>
      </c>
      <c r="S70" s="2">
        <f t="shared" si="8"/>
        <v>11.5</v>
      </c>
      <c r="T70" s="2">
        <f t="shared" si="8"/>
        <v>11</v>
      </c>
      <c r="U70" s="2">
        <f t="shared" si="8"/>
        <v>4.5</v>
      </c>
      <c r="W70" s="2">
        <f t="shared" ref="W70:X70" si="9">SUM(W4:W19)</f>
        <v>88</v>
      </c>
      <c r="X70" s="2">
        <f t="shared" si="9"/>
        <v>50</v>
      </c>
    </row>
    <row r="71" spans="1:26" ht="34.799999999999997" x14ac:dyDescent="0.25">
      <c r="A71" s="14" t="s">
        <v>45</v>
      </c>
      <c r="B71" s="2">
        <f t="shared" ref="B71:G71" si="10">SUM(B47:B62)</f>
        <v>20.5</v>
      </c>
      <c r="C71" s="2">
        <f t="shared" si="10"/>
        <v>19.5</v>
      </c>
      <c r="D71" s="2">
        <f t="shared" si="10"/>
        <v>19</v>
      </c>
      <c r="E71" s="2">
        <f t="shared" si="10"/>
        <v>17.5</v>
      </c>
      <c r="F71" s="2">
        <f t="shared" si="10"/>
        <v>8</v>
      </c>
      <c r="G71" s="2">
        <f t="shared" si="10"/>
        <v>20</v>
      </c>
      <c r="I71" s="2">
        <f t="shared" ref="I71:K71" si="11">SUM(I47:I62)</f>
        <v>32</v>
      </c>
      <c r="J71" s="2">
        <f t="shared" si="11"/>
        <v>56</v>
      </c>
      <c r="K71" s="2">
        <f t="shared" si="11"/>
        <v>22</v>
      </c>
      <c r="M71" s="2">
        <f t="shared" ref="M71:O71" si="12">SUM(M47:M62)</f>
        <v>35</v>
      </c>
      <c r="N71" s="2">
        <f t="shared" si="12"/>
        <v>33</v>
      </c>
      <c r="O71" s="2">
        <f t="shared" si="12"/>
        <v>59</v>
      </c>
      <c r="Q71" s="2">
        <f t="shared" ref="Q71:U71" si="13">SUM(Q47:Q62)</f>
        <v>15</v>
      </c>
      <c r="R71" s="2">
        <f t="shared" si="13"/>
        <v>21.5</v>
      </c>
      <c r="S71" s="2">
        <f t="shared" si="13"/>
        <v>16.5</v>
      </c>
      <c r="T71" s="2">
        <f t="shared" si="13"/>
        <v>16.5</v>
      </c>
      <c r="U71" s="2">
        <f t="shared" si="13"/>
        <v>5</v>
      </c>
      <c r="W71" s="2">
        <f t="shared" ref="W71:X71" si="14">SUM(W47:W62)</f>
        <v>76</v>
      </c>
      <c r="X71" s="2">
        <f t="shared" si="14"/>
        <v>52</v>
      </c>
    </row>
    <row r="72" spans="1:26" ht="34.799999999999997" x14ac:dyDescent="0.25">
      <c r="A72" s="14" t="s">
        <v>16</v>
      </c>
      <c r="B72" s="2">
        <f>B69*B67</f>
        <v>31.860000000000003</v>
      </c>
      <c r="C72" s="2">
        <f t="shared" ref="C72:G72" si="15">C69*C67</f>
        <v>31.860000000000003</v>
      </c>
      <c r="D72" s="2">
        <f t="shared" si="15"/>
        <v>31.860000000000003</v>
      </c>
      <c r="E72" s="2">
        <f t="shared" si="15"/>
        <v>31.860000000000003</v>
      </c>
      <c r="F72" s="2">
        <f t="shared" si="15"/>
        <v>31.860000000000003</v>
      </c>
      <c r="G72" s="2">
        <f t="shared" si="15"/>
        <v>31.860000000000003</v>
      </c>
      <c r="I72" s="2">
        <f t="shared" ref="I72:K72" si="16">I69*I67</f>
        <v>79.650000000000006</v>
      </c>
      <c r="J72" s="2">
        <f t="shared" si="16"/>
        <v>79.650000000000006</v>
      </c>
      <c r="K72" s="2">
        <f t="shared" si="16"/>
        <v>79.650000000000006</v>
      </c>
      <c r="M72" s="2">
        <f t="shared" ref="M72:O72" si="17">M69*M67</f>
        <v>79.650000000000006</v>
      </c>
      <c r="N72" s="2">
        <f t="shared" si="17"/>
        <v>79.650000000000006</v>
      </c>
      <c r="O72" s="2">
        <f t="shared" si="17"/>
        <v>79.650000000000006</v>
      </c>
      <c r="Q72" s="2">
        <f t="shared" ref="Q72:U72" si="18">Q69*Q67</f>
        <v>39.825000000000003</v>
      </c>
      <c r="R72" s="2">
        <f t="shared" si="18"/>
        <v>39.825000000000003</v>
      </c>
      <c r="S72" s="2">
        <f t="shared" si="18"/>
        <v>39.825000000000003</v>
      </c>
      <c r="T72" s="2">
        <f t="shared" si="18"/>
        <v>39.825000000000003</v>
      </c>
      <c r="U72" s="2">
        <f t="shared" si="18"/>
        <v>39.825000000000003</v>
      </c>
      <c r="W72" s="2">
        <f t="shared" ref="W72:X72" si="19">W69*W67</f>
        <v>159.30000000000001</v>
      </c>
      <c r="X72" s="2">
        <f t="shared" si="19"/>
        <v>159.30000000000001</v>
      </c>
    </row>
    <row r="73" spans="1:26" ht="52.2" x14ac:dyDescent="0.25">
      <c r="A73" s="14" t="s">
        <v>17</v>
      </c>
      <c r="B73" s="2">
        <f>2*B67*B69</f>
        <v>63.720000000000006</v>
      </c>
      <c r="C73" s="2">
        <f t="shared" ref="C73:G73" si="20">2*C72</f>
        <v>63.720000000000006</v>
      </c>
      <c r="D73" s="2">
        <f t="shared" si="20"/>
        <v>63.720000000000006</v>
      </c>
      <c r="E73" s="2">
        <f t="shared" si="20"/>
        <v>63.720000000000006</v>
      </c>
      <c r="F73" s="2">
        <f t="shared" si="20"/>
        <v>63.720000000000006</v>
      </c>
      <c r="G73" s="2">
        <f t="shared" si="20"/>
        <v>63.720000000000006</v>
      </c>
      <c r="I73" s="2">
        <f t="shared" ref="I73:K73" si="21">2*I72</f>
        <v>159.30000000000001</v>
      </c>
      <c r="J73" s="2">
        <f t="shared" si="21"/>
        <v>159.30000000000001</v>
      </c>
      <c r="K73" s="2">
        <f t="shared" si="21"/>
        <v>159.30000000000001</v>
      </c>
      <c r="M73" s="2">
        <f t="shared" ref="M73:O73" si="22">2*M72</f>
        <v>159.30000000000001</v>
      </c>
      <c r="N73" s="2">
        <f t="shared" si="22"/>
        <v>159.30000000000001</v>
      </c>
      <c r="O73" s="2">
        <f t="shared" si="22"/>
        <v>159.30000000000001</v>
      </c>
      <c r="Q73" s="2">
        <f t="shared" ref="Q73:U73" si="23">2*Q72</f>
        <v>79.650000000000006</v>
      </c>
      <c r="R73" s="2">
        <f t="shared" si="23"/>
        <v>79.650000000000006</v>
      </c>
      <c r="S73" s="2">
        <f t="shared" si="23"/>
        <v>79.650000000000006</v>
      </c>
      <c r="T73" s="2">
        <f t="shared" si="23"/>
        <v>79.650000000000006</v>
      </c>
      <c r="U73" s="2">
        <f t="shared" si="23"/>
        <v>79.650000000000006</v>
      </c>
      <c r="W73" s="2">
        <f t="shared" ref="W73:X73" si="24">2*W72</f>
        <v>318.60000000000002</v>
      </c>
      <c r="X73" s="2">
        <f t="shared" si="24"/>
        <v>318.60000000000002</v>
      </c>
    </row>
    <row r="74" spans="1:26" x14ac:dyDescent="0.25">
      <c r="A74" s="12" t="s">
        <v>0</v>
      </c>
      <c r="B74" s="13">
        <f>((B72-B70)+(B72-B71))/B73</f>
        <v>0.41148775894538614</v>
      </c>
      <c r="C74" s="13">
        <f t="shared" ref="C74:G74" si="25">((C72-C70)+(C72-C71))/C73</f>
        <v>0.41148775894538614</v>
      </c>
      <c r="D74" s="13">
        <f t="shared" si="25"/>
        <v>0.47426239799121162</v>
      </c>
      <c r="E74" s="13">
        <f t="shared" si="25"/>
        <v>0.38794726930320156</v>
      </c>
      <c r="F74" s="13">
        <f t="shared" si="25"/>
        <v>0.82736974262397989</v>
      </c>
      <c r="G74" s="13">
        <f t="shared" si="25"/>
        <v>0.3801004394224734</v>
      </c>
      <c r="H74" s="13"/>
      <c r="I74" s="13">
        <f t="shared" ref="I74:K74" si="26">((I72-I70)+(I72-I71))/I73</f>
        <v>0.64846202134337727</v>
      </c>
      <c r="J74" s="13">
        <f t="shared" si="26"/>
        <v>0.31575643440050227</v>
      </c>
      <c r="K74" s="13">
        <f t="shared" si="26"/>
        <v>0.62335216572504715</v>
      </c>
      <c r="L74" s="13"/>
      <c r="M74" s="13">
        <f t="shared" ref="M74:O74" si="27">((M72-M70)+(M72-M71))/M73</f>
        <v>0.64846202134337727</v>
      </c>
      <c r="N74" s="13">
        <f t="shared" si="27"/>
        <v>0.59196484620213441</v>
      </c>
      <c r="O74" s="13">
        <f t="shared" si="27"/>
        <v>0.2969240426867546</v>
      </c>
      <c r="P74" s="13"/>
      <c r="Q74" s="13">
        <f t="shared" ref="Q74:U74" si="28">((Q72-Q70)+(Q72-Q71))/Q73</f>
        <v>0.71751412429378536</v>
      </c>
      <c r="R74" s="13">
        <f t="shared" si="28"/>
        <v>0.49780288763339614</v>
      </c>
      <c r="S74" s="13">
        <f t="shared" si="28"/>
        <v>0.64846202134337727</v>
      </c>
      <c r="T74" s="13">
        <f t="shared" si="28"/>
        <v>0.65473948524795988</v>
      </c>
      <c r="U74" s="13">
        <f t="shared" si="28"/>
        <v>0.88072818581293155</v>
      </c>
      <c r="V74" s="13"/>
      <c r="W74" s="13">
        <f t="shared" ref="W74:X74" si="29">((W72-W70)+(W72-W71))/W73</f>
        <v>0.48524795982423102</v>
      </c>
      <c r="X74" s="13">
        <f t="shared" si="29"/>
        <v>0.67984934086629001</v>
      </c>
    </row>
    <row r="75" spans="1:26" x14ac:dyDescent="0.25">
      <c r="A75" s="12" t="s">
        <v>49</v>
      </c>
      <c r="B75" s="13">
        <f>(B70-B71)/B72</f>
        <v>-0.1098556183301946</v>
      </c>
      <c r="C75" s="13">
        <f t="shared" ref="C75:G75" si="30">(C70-C71)/C72</f>
        <v>-4.7080979284369114E-2</v>
      </c>
      <c r="D75" s="13">
        <f t="shared" si="30"/>
        <v>-0.14124293785310732</v>
      </c>
      <c r="E75" s="13">
        <f t="shared" si="30"/>
        <v>0.12554927809165095</v>
      </c>
      <c r="F75" s="13">
        <f t="shared" si="30"/>
        <v>-0.15693659761456369</v>
      </c>
      <c r="G75" s="13">
        <f t="shared" si="30"/>
        <v>-1.5693659761456369E-2</v>
      </c>
      <c r="H75" s="13"/>
      <c r="I75" s="13">
        <f t="shared" ref="I75:K75" si="31">(I70-I71)/I72</f>
        <v>-0.10043942247332077</v>
      </c>
      <c r="J75" s="13">
        <f t="shared" si="31"/>
        <v>-3.7664783427495289E-2</v>
      </c>
      <c r="K75" s="13">
        <f t="shared" si="31"/>
        <v>0.20087884494664154</v>
      </c>
      <c r="L75" s="13"/>
      <c r="M75" s="13">
        <f t="shared" ref="M75:O75" si="32">(M70-M71)/M72</f>
        <v>-0.17576898932831134</v>
      </c>
      <c r="N75" s="13">
        <f t="shared" si="32"/>
        <v>-1.2554927809165096E-2</v>
      </c>
      <c r="O75" s="13">
        <f t="shared" si="32"/>
        <v>-7.5329566854990579E-2</v>
      </c>
      <c r="P75" s="13"/>
      <c r="Q75" s="13">
        <f t="shared" ref="Q75:U75" si="33">(Q70-Q71)/Q72</f>
        <v>-0.18832391713747645</v>
      </c>
      <c r="R75" s="13">
        <f t="shared" si="33"/>
        <v>-7.5329566854990579E-2</v>
      </c>
      <c r="S75" s="13">
        <f t="shared" si="33"/>
        <v>-0.12554927809165095</v>
      </c>
      <c r="T75" s="13">
        <f t="shared" si="33"/>
        <v>-0.13810420590081607</v>
      </c>
      <c r="U75" s="13">
        <f t="shared" si="33"/>
        <v>-1.2554927809165096E-2</v>
      </c>
      <c r="V75" s="13"/>
      <c r="W75" s="13">
        <f t="shared" ref="W75:X75" si="34">(W70-W71)/W72</f>
        <v>7.5329566854990579E-2</v>
      </c>
      <c r="X75" s="13">
        <f t="shared" si="34"/>
        <v>-1.2554927809165096E-2</v>
      </c>
    </row>
    <row r="77" spans="1:26" x14ac:dyDescent="0.25">
      <c r="A77" s="25" t="s">
        <v>180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6" x14ac:dyDescent="0.25">
      <c r="A78" s="11" t="s">
        <v>51</v>
      </c>
      <c r="B78" s="2">
        <v>19</v>
      </c>
    </row>
    <row r="79" spans="1:26" x14ac:dyDescent="0.25">
      <c r="A79" s="11" t="s">
        <v>20</v>
      </c>
      <c r="B79" s="2">
        <f>B78-1</f>
        <v>18</v>
      </c>
    </row>
    <row r="80" spans="1:26" x14ac:dyDescent="0.25">
      <c r="A80" s="6" t="s">
        <v>22</v>
      </c>
      <c r="B80" s="15">
        <f>VARA(ques4[I1])</f>
        <v>0.26982879105520613</v>
      </c>
      <c r="C80" s="15">
        <f>VARA(ques4[I2])</f>
        <v>0.47831632653061212</v>
      </c>
      <c r="D80" s="15">
        <f>VARA(ques4[I3])</f>
        <v>0.52189625850340138</v>
      </c>
      <c r="E80" s="15">
        <f>VARA(ques4[I4])</f>
        <v>0.50867269984917041</v>
      </c>
      <c r="F80" s="15">
        <f>VARA(ques4[I5])</f>
        <v>0.64102564102564097</v>
      </c>
      <c r="G80" s="15">
        <f>VARA(ques4[I6])</f>
        <v>0.57270408163265307</v>
      </c>
      <c r="H80" s="15"/>
      <c r="I80" s="15">
        <f>VARA(ques4[k1])</f>
        <v>2.8190730837789655</v>
      </c>
      <c r="J80" s="15">
        <f>VARA(ques4[k2])</f>
        <v>1.3240816326530611</v>
      </c>
      <c r="K80" s="15">
        <f>VARA(ques4[k3])</f>
        <v>2.504679144385026</v>
      </c>
      <c r="L80" s="15"/>
      <c r="M80" s="15">
        <f>VARA(ques4[f1])</f>
        <v>2.2310344827586204</v>
      </c>
      <c r="N80" s="15">
        <f>VARA(ques4[f2])</f>
        <v>2.5</v>
      </c>
      <c r="O80" s="15">
        <f>VARA(ques4[f3])</f>
        <v>1.0450000000000008</v>
      </c>
      <c r="P80" s="15"/>
      <c r="Q80" s="15">
        <f>VARA(ques4[w1])</f>
        <v>0.64692540322580649</v>
      </c>
      <c r="R80" s="15">
        <f>VARA(ques4[w2])</f>
        <v>0.64029160739687074</v>
      </c>
      <c r="S80" s="15">
        <f>VARA(ques4[w3])</f>
        <v>0.66945234708392598</v>
      </c>
      <c r="T80" s="15">
        <f>VARA(ques4[w4])</f>
        <v>0.97044334975369451</v>
      </c>
      <c r="U80" s="15">
        <f>VARA(ques4[w5])</f>
        <v>0.66897233201581019</v>
      </c>
      <c r="V80" s="15"/>
      <c r="W80" s="15">
        <f>VARA(ques4[s])</f>
        <v>11.663636363636364</v>
      </c>
      <c r="X80" s="15">
        <f>VARA(ques4[z])</f>
        <v>12.641141141141141</v>
      </c>
    </row>
    <row r="81" spans="1:24" x14ac:dyDescent="0.25">
      <c r="A81" s="6" t="s">
        <v>23</v>
      </c>
      <c r="B81" s="15">
        <f>SUM(B80:X80)</f>
        <v>43.317174686425972</v>
      </c>
    </row>
    <row r="82" spans="1:24" ht="34.799999999999997" x14ac:dyDescent="0.25">
      <c r="A82" s="14" t="s">
        <v>32</v>
      </c>
      <c r="B82" s="15">
        <f>VARA(ques4[الدرجة الكلية])</f>
        <v>98.474576271186379</v>
      </c>
    </row>
    <row r="83" spans="1:24" ht="34.799999999999997" x14ac:dyDescent="0.25">
      <c r="A83" s="16" t="s">
        <v>260</v>
      </c>
      <c r="B83" s="13">
        <f>(B78/B79)*(1-(B81/B82))</f>
        <v>0.59123586896649893</v>
      </c>
    </row>
    <row r="85" spans="1:24" x14ac:dyDescent="0.25">
      <c r="A85" s="22" t="s">
        <v>115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</row>
    <row r="86" spans="1:24" ht="34.799999999999997" x14ac:dyDescent="0.25">
      <c r="A86" s="14" t="s">
        <v>54</v>
      </c>
      <c r="B86" s="2">
        <v>50</v>
      </c>
    </row>
    <row r="87" spans="1:24" x14ac:dyDescent="0.25">
      <c r="A87" s="2" t="s">
        <v>56</v>
      </c>
      <c r="B87" s="2">
        <f>COUNTIFS(ques4[النتيجة],"ناجح")</f>
        <v>46</v>
      </c>
    </row>
    <row r="88" spans="1:24" x14ac:dyDescent="0.25">
      <c r="A88" s="2" t="s">
        <v>13</v>
      </c>
      <c r="B88" s="2">
        <v>59</v>
      </c>
    </row>
    <row r="89" spans="1:24" x14ac:dyDescent="0.25">
      <c r="A89" s="12" t="s">
        <v>52</v>
      </c>
      <c r="B89" s="13">
        <f>(B87/B68)*100</f>
        <v>77.966101694915253</v>
      </c>
    </row>
    <row r="90" spans="1:24" ht="52.2" x14ac:dyDescent="0.25">
      <c r="A90" s="16" t="s">
        <v>57</v>
      </c>
      <c r="B90" s="13">
        <f>AVERAGE(ques4[الدرجة الكلية])</f>
        <v>32.144067796610166</v>
      </c>
    </row>
    <row r="91" spans="1:24" ht="52.2" x14ac:dyDescent="0.25">
      <c r="A91" s="16" t="s">
        <v>53</v>
      </c>
      <c r="B91" s="13">
        <f>_xlfn.STDEV.P(ques4[الدرجة الكلية])</f>
        <v>9.8389794011584648</v>
      </c>
    </row>
  </sheetData>
  <mergeCells count="4">
    <mergeCell ref="A66:Z66"/>
    <mergeCell ref="A77:X77"/>
    <mergeCell ref="A85:X85"/>
    <mergeCell ref="A1:Z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موضوعي ومقالي</vt:lpstr>
      <vt:lpstr>موضوعي فقط</vt:lpstr>
      <vt:lpstr>مقالي فقط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2023-05-11T14:57:09Z</dcterms:created>
  <dcterms:modified xsi:type="dcterms:W3CDTF">2023-06-18T07:07:33Z</dcterms:modified>
</cp:coreProperties>
</file>